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135" windowWidth="27795" windowHeight="12090"/>
  </bookViews>
  <sheets>
    <sheet name="german_roster" sheetId="1" r:id="rId1"/>
    <sheet name="US_roster" sheetId="2" r:id="rId2"/>
    <sheet name="improvements" sheetId="3" r:id="rId3"/>
    <sheet name="instructions" sheetId="4" r:id="rId4"/>
  </sheets>
  <calcPr calcId="144525"/>
</workbook>
</file>

<file path=xl/calcChain.xml><?xml version="1.0" encoding="utf-8"?>
<calcChain xmlns="http://schemas.openxmlformats.org/spreadsheetml/2006/main">
  <c r="Y72" i="1" l="1"/>
  <c r="IR60" i="1"/>
  <c r="IS60" i="1" s="1"/>
  <c r="IR59" i="1"/>
  <c r="IS59" i="1" s="1"/>
  <c r="IR58" i="1"/>
  <c r="IS58" i="1" s="1"/>
  <c r="IR57" i="1"/>
  <c r="IS57" i="1" s="1"/>
  <c r="IR56" i="1"/>
  <c r="IS56" i="1" s="1"/>
  <c r="IR55" i="1"/>
  <c r="IS55" i="1" s="1"/>
  <c r="IY60" i="1"/>
  <c r="IZ60" i="1" s="1"/>
  <c r="IY59" i="1"/>
  <c r="IZ59" i="1" s="1"/>
  <c r="IY58" i="1"/>
  <c r="IZ58" i="1" s="1"/>
  <c r="IY57" i="1"/>
  <c r="IZ57" i="1" s="1"/>
  <c r="IY56" i="1"/>
  <c r="IZ56" i="1" s="1"/>
  <c r="IY55" i="1"/>
  <c r="IZ55" i="1" s="1"/>
  <c r="IY54" i="1"/>
  <c r="IZ54" i="1" s="1"/>
  <c r="IY53" i="1"/>
  <c r="IZ53" i="1" s="1"/>
  <c r="JF60" i="1"/>
  <c r="JG60" i="1" s="1"/>
  <c r="JF59" i="1"/>
  <c r="JG59" i="1" s="1"/>
  <c r="JF58" i="1"/>
  <c r="JG58" i="1" s="1"/>
  <c r="JF57" i="1"/>
  <c r="JG57" i="1" s="1"/>
  <c r="JF56" i="1"/>
  <c r="JG56" i="1" s="1"/>
  <c r="JF55" i="1"/>
  <c r="JG55" i="1" s="1"/>
  <c r="JF54" i="1"/>
  <c r="JG54" i="1" s="1"/>
  <c r="JF53" i="1"/>
  <c r="JG53" i="1" s="1"/>
  <c r="JF52" i="1"/>
  <c r="JG52" i="1" s="1"/>
  <c r="JM60" i="1"/>
  <c r="JN60" i="1" s="1"/>
  <c r="JM59" i="1"/>
  <c r="JN59" i="1" s="1"/>
  <c r="JM58" i="1"/>
  <c r="JN58" i="1" s="1"/>
  <c r="JM57" i="1"/>
  <c r="JN57" i="1" s="1"/>
  <c r="JM56" i="1"/>
  <c r="JN56" i="1" s="1"/>
  <c r="JM55" i="1"/>
  <c r="JN55" i="1" s="1"/>
  <c r="Y40" i="1"/>
  <c r="Z40" i="1" s="1"/>
  <c r="Y39" i="1"/>
  <c r="Z39" i="1" s="1"/>
  <c r="Y38" i="1"/>
  <c r="Z38" i="1" s="1"/>
  <c r="D40" i="1"/>
  <c r="D39" i="1"/>
  <c r="D38" i="1"/>
  <c r="HT12" i="1"/>
  <c r="Z46" i="1" s="1"/>
  <c r="HT11" i="1"/>
  <c r="U46" i="1" s="1"/>
  <c r="HT10" i="1"/>
  <c r="O46" i="1" s="1"/>
  <c r="HT9" i="1"/>
  <c r="J46" i="1" s="1"/>
  <c r="HT8" i="1"/>
  <c r="E46" i="1" s="1"/>
  <c r="Z44" i="2"/>
  <c r="U44" i="2"/>
  <c r="O44" i="2"/>
  <c r="J44" i="2"/>
  <c r="E44" i="2"/>
  <c r="G58" i="2"/>
  <c r="Z45" i="2"/>
  <c r="U45" i="2"/>
  <c r="O45" i="2"/>
  <c r="J45" i="2"/>
  <c r="E45" i="2"/>
  <c r="IL12" i="2"/>
  <c r="IL11" i="2"/>
  <c r="IL10" i="2"/>
  <c r="IL9" i="2"/>
  <c r="IL8" i="2"/>
  <c r="CH12" i="1"/>
  <c r="HI12" i="2"/>
  <c r="HD10" i="2"/>
  <c r="HD11" i="2" s="1"/>
  <c r="HD12" i="2" s="1"/>
  <c r="GY11" i="2"/>
  <c r="GY12" i="2" s="1"/>
  <c r="GT12" i="2"/>
  <c r="GM11" i="2"/>
  <c r="GM12" i="2" s="1"/>
  <c r="GG12" i="2"/>
  <c r="GB9" i="2"/>
  <c r="GB10" i="2" s="1"/>
  <c r="GB11" i="2" s="1"/>
  <c r="GB12" i="2" s="1"/>
  <c r="FV9" i="2"/>
  <c r="FV10" i="2" s="1"/>
  <c r="FV11" i="2" s="1"/>
  <c r="FV12" i="2" s="1"/>
  <c r="FQ10" i="2"/>
  <c r="FQ11" i="2" s="1"/>
  <c r="FQ12" i="2" s="1"/>
  <c r="FF11" i="2"/>
  <c r="FF12" i="2" s="1"/>
  <c r="FA10" i="2"/>
  <c r="FA11" i="2" s="1"/>
  <c r="FA12" i="2" s="1"/>
  <c r="ET10" i="2"/>
  <c r="ET11" i="2" s="1"/>
  <c r="ET12" i="2" s="1"/>
  <c r="ED10" i="2"/>
  <c r="ED11" i="2" s="1"/>
  <c r="ED12" i="2" s="1"/>
  <c r="CW12" i="2"/>
  <c r="CM11" i="2"/>
  <c r="CM12" i="2" s="1"/>
  <c r="CH12" i="2"/>
  <c r="CC12" i="2"/>
  <c r="BX12" i="2"/>
  <c r="BS12" i="2"/>
  <c r="BN11" i="2"/>
  <c r="BN12" i="2" s="1"/>
  <c r="BH9" i="2"/>
  <c r="BH10" i="2" s="1"/>
  <c r="BH11" i="2" s="1"/>
  <c r="BH12" i="2" s="1"/>
  <c r="AX10" i="2"/>
  <c r="AX11" i="2" s="1"/>
  <c r="AX12" i="2" s="1"/>
  <c r="AN9" i="2"/>
  <c r="AN10" i="2" s="1"/>
  <c r="AN11" i="2" s="1"/>
  <c r="AN12" i="2" s="1"/>
  <c r="KF31" i="2"/>
  <c r="KF30" i="2"/>
  <c r="KF29" i="2"/>
  <c r="JP37" i="2"/>
  <c r="JP36" i="2"/>
  <c r="JP7" i="2"/>
  <c r="KM45" i="2"/>
  <c r="KN45" i="2" s="1"/>
  <c r="KM44" i="2"/>
  <c r="KN44" i="2" s="1"/>
  <c r="KM43" i="2"/>
  <c r="KN43" i="2" s="1"/>
  <c r="KM42" i="2"/>
  <c r="KN42" i="2" s="1"/>
  <c r="KM41" i="2"/>
  <c r="KN41" i="2" s="1"/>
  <c r="KM40" i="2"/>
  <c r="KN40" i="2" s="1"/>
  <c r="KM39" i="2"/>
  <c r="KN39" i="2" s="1"/>
  <c r="KM38" i="2"/>
  <c r="KM37" i="2"/>
  <c r="KM36" i="2"/>
  <c r="KN36" i="2" s="1"/>
  <c r="KM35" i="2"/>
  <c r="KN35" i="2" s="1"/>
  <c r="KM34" i="2"/>
  <c r="KN34" i="2" s="1"/>
  <c r="KM33" i="2"/>
  <c r="KN33" i="2" s="1"/>
  <c r="KM32" i="2"/>
  <c r="KN32" i="2" s="1"/>
  <c r="KM31" i="2"/>
  <c r="KM30" i="2"/>
  <c r="KM29" i="2"/>
  <c r="KM28" i="2"/>
  <c r="KN28" i="2" s="1"/>
  <c r="KM27" i="2"/>
  <c r="KN27" i="2" s="1"/>
  <c r="KM26" i="2"/>
  <c r="KN26" i="2" s="1"/>
  <c r="KM25" i="2"/>
  <c r="KN25" i="2" s="1"/>
  <c r="KM24" i="2"/>
  <c r="KN24" i="2" s="1"/>
  <c r="KM23" i="2"/>
  <c r="KN23" i="2" s="1"/>
  <c r="KM22" i="2"/>
  <c r="KN22" i="2" s="1"/>
  <c r="KM21" i="2"/>
  <c r="KN21" i="2" s="1"/>
  <c r="KM20" i="2"/>
  <c r="KN20" i="2" s="1"/>
  <c r="KM19" i="2"/>
  <c r="KN19" i="2" s="1"/>
  <c r="KM18" i="2"/>
  <c r="KN18" i="2" s="1"/>
  <c r="KM17" i="2"/>
  <c r="KN17" i="2" s="1"/>
  <c r="KM16" i="2"/>
  <c r="KN16" i="2" s="1"/>
  <c r="KM15" i="2"/>
  <c r="KN15" i="2" s="1"/>
  <c r="KM14" i="2"/>
  <c r="KN14" i="2" s="1"/>
  <c r="KM13" i="2"/>
  <c r="KN13" i="2" s="1"/>
  <c r="KM12" i="2"/>
  <c r="KN12" i="2" s="1"/>
  <c r="KM11" i="2"/>
  <c r="KM10" i="2"/>
  <c r="KM9" i="2"/>
  <c r="KM8" i="2"/>
  <c r="KM7" i="2"/>
  <c r="KM6" i="2"/>
  <c r="KE45" i="2"/>
  <c r="KF45" i="2" s="1"/>
  <c r="KE44" i="2"/>
  <c r="KF44" i="2" s="1"/>
  <c r="KE43" i="2"/>
  <c r="KF43" i="2" s="1"/>
  <c r="KE42" i="2"/>
  <c r="KF42" i="2" s="1"/>
  <c r="KE41" i="2"/>
  <c r="KF41" i="2" s="1"/>
  <c r="KE40" i="2"/>
  <c r="KF40" i="2" s="1"/>
  <c r="KE39" i="2"/>
  <c r="KF39" i="2" s="1"/>
  <c r="KE38" i="2"/>
  <c r="KF38" i="2" s="1"/>
  <c r="KE37" i="2"/>
  <c r="KF37" i="2" s="1"/>
  <c r="KE36" i="2"/>
  <c r="KF36" i="2" s="1"/>
  <c r="KE35" i="2"/>
  <c r="KF35" i="2" s="1"/>
  <c r="KE34" i="2"/>
  <c r="KF34" i="2" s="1"/>
  <c r="KE33" i="2"/>
  <c r="KF33" i="2" s="1"/>
  <c r="KE32" i="2"/>
  <c r="KF32" i="2" s="1"/>
  <c r="KE31" i="2"/>
  <c r="KE30" i="2"/>
  <c r="KE29" i="2"/>
  <c r="KE28" i="2"/>
  <c r="KF28" i="2" s="1"/>
  <c r="KE27" i="2"/>
  <c r="KF27" i="2" s="1"/>
  <c r="KE26" i="2"/>
  <c r="KF26" i="2" s="1"/>
  <c r="KE25" i="2"/>
  <c r="KF25" i="2" s="1"/>
  <c r="KE24" i="2"/>
  <c r="KF24" i="2" s="1"/>
  <c r="KE23" i="2"/>
  <c r="KF23" i="2" s="1"/>
  <c r="KE22" i="2"/>
  <c r="KF22" i="2" s="1"/>
  <c r="KE21" i="2"/>
  <c r="KF21" i="2" s="1"/>
  <c r="KE20" i="2"/>
  <c r="KF20" i="2" s="1"/>
  <c r="KE19" i="2"/>
  <c r="KF19" i="2" s="1"/>
  <c r="KE18" i="2"/>
  <c r="KF18" i="2" s="1"/>
  <c r="KE17" i="2"/>
  <c r="KF17" i="2" s="1"/>
  <c r="KE16" i="2"/>
  <c r="KF16" i="2" s="1"/>
  <c r="KE15" i="2"/>
  <c r="KF15" i="2" s="1"/>
  <c r="KE14" i="2"/>
  <c r="KF14" i="2" s="1"/>
  <c r="KE13" i="2"/>
  <c r="KF13" i="2" s="1"/>
  <c r="KE12" i="2"/>
  <c r="KF12" i="2" s="1"/>
  <c r="KE11" i="2"/>
  <c r="KE10" i="2"/>
  <c r="KE9" i="2"/>
  <c r="KE8" i="2"/>
  <c r="KE7" i="2"/>
  <c r="KE6" i="2"/>
  <c r="JW45" i="2"/>
  <c r="JX45" i="2" s="1"/>
  <c r="JW44" i="2"/>
  <c r="JX44" i="2" s="1"/>
  <c r="JW43" i="2"/>
  <c r="JX43" i="2" s="1"/>
  <c r="JW42" i="2"/>
  <c r="JX42" i="2" s="1"/>
  <c r="JW41" i="2"/>
  <c r="JX41" i="2" s="1"/>
  <c r="JW40" i="2"/>
  <c r="JX40" i="2" s="1"/>
  <c r="JW39" i="2"/>
  <c r="JX39" i="2" s="1"/>
  <c r="JW38" i="2"/>
  <c r="JX38" i="2" s="1"/>
  <c r="JW37" i="2"/>
  <c r="JX37" i="2" s="1"/>
  <c r="JW36" i="2"/>
  <c r="JX36" i="2" s="1"/>
  <c r="JW35" i="2"/>
  <c r="JX35" i="2" s="1"/>
  <c r="JW34" i="2"/>
  <c r="JX34" i="2" s="1"/>
  <c r="JW33" i="2"/>
  <c r="JX33" i="2" s="1"/>
  <c r="JW32" i="2"/>
  <c r="JX32" i="2" s="1"/>
  <c r="JW31" i="2"/>
  <c r="JX31" i="2" s="1"/>
  <c r="JW30" i="2"/>
  <c r="JX30" i="2" s="1"/>
  <c r="JW29" i="2"/>
  <c r="JX29" i="2" s="1"/>
  <c r="JW28" i="2"/>
  <c r="JW27" i="2"/>
  <c r="JX27" i="2" s="1"/>
  <c r="JW26" i="2"/>
  <c r="JX26" i="2" s="1"/>
  <c r="JW25" i="2"/>
  <c r="JX25" i="2" s="1"/>
  <c r="JW24" i="2"/>
  <c r="JX24" i="2" s="1"/>
  <c r="JW23" i="2"/>
  <c r="JX23" i="2" s="1"/>
  <c r="JW22" i="2"/>
  <c r="JX22" i="2" s="1"/>
  <c r="JW21" i="2"/>
  <c r="JX21" i="2" s="1"/>
  <c r="JW20" i="2"/>
  <c r="JX20" i="2" s="1"/>
  <c r="JW19" i="2"/>
  <c r="JX19" i="2" s="1"/>
  <c r="JW18" i="2"/>
  <c r="JX18" i="2" s="1"/>
  <c r="JW17" i="2"/>
  <c r="JX17" i="2" s="1"/>
  <c r="JW16" i="2"/>
  <c r="JX16" i="2" s="1"/>
  <c r="JW15" i="2"/>
  <c r="JX15" i="2" s="1"/>
  <c r="JW14" i="2"/>
  <c r="JX14" i="2" s="1"/>
  <c r="JW13" i="2"/>
  <c r="JX13" i="2" s="1"/>
  <c r="JW12" i="2"/>
  <c r="JX12" i="2" s="1"/>
  <c r="JW11" i="2"/>
  <c r="JW10" i="2"/>
  <c r="JW9" i="2"/>
  <c r="JW8" i="2"/>
  <c r="JW7" i="2"/>
  <c r="JW6" i="2"/>
  <c r="JO45" i="2"/>
  <c r="JP45" i="2" s="1"/>
  <c r="JO44" i="2"/>
  <c r="JP44" i="2" s="1"/>
  <c r="JO43" i="2"/>
  <c r="JP43" i="2" s="1"/>
  <c r="JO42" i="2"/>
  <c r="JP42" i="2" s="1"/>
  <c r="JO41" i="2"/>
  <c r="JP41" i="2" s="1"/>
  <c r="JO40" i="2"/>
  <c r="JP40" i="2" s="1"/>
  <c r="JO39" i="2"/>
  <c r="JP39" i="2" s="1"/>
  <c r="JO38" i="2"/>
  <c r="JP38" i="2" s="1"/>
  <c r="JO37" i="2"/>
  <c r="JO36" i="2"/>
  <c r="JO35" i="2"/>
  <c r="JP35" i="2" s="1"/>
  <c r="JO34" i="2"/>
  <c r="JP34" i="2" s="1"/>
  <c r="JO33" i="2"/>
  <c r="JP33" i="2" s="1"/>
  <c r="JO32" i="2"/>
  <c r="JP32" i="2" s="1"/>
  <c r="JO31" i="2"/>
  <c r="JP31" i="2" s="1"/>
  <c r="JO30" i="2"/>
  <c r="JP30" i="2" s="1"/>
  <c r="JO29" i="2"/>
  <c r="JP29" i="2" s="1"/>
  <c r="JO28" i="2"/>
  <c r="JO27" i="2"/>
  <c r="JO26" i="2"/>
  <c r="JO25" i="2"/>
  <c r="JO24" i="2"/>
  <c r="JO23" i="2"/>
  <c r="JO22" i="2"/>
  <c r="JO21" i="2"/>
  <c r="JO20" i="2"/>
  <c r="JO19" i="2"/>
  <c r="JP19" i="2" s="1"/>
  <c r="JO18" i="2"/>
  <c r="JP18" i="2" s="1"/>
  <c r="JO17" i="2"/>
  <c r="JP17" i="2" s="1"/>
  <c r="JO16" i="2"/>
  <c r="JP16" i="2" s="1"/>
  <c r="JO15" i="2"/>
  <c r="JP15" i="2" s="1"/>
  <c r="JO14" i="2"/>
  <c r="JP14" i="2" s="1"/>
  <c r="JO13" i="2"/>
  <c r="JP13" i="2" s="1"/>
  <c r="JO12" i="2"/>
  <c r="JP12" i="2" s="1"/>
  <c r="JO11" i="2"/>
  <c r="JP11" i="2" s="1"/>
  <c r="JO10" i="2"/>
  <c r="JP10" i="2" s="1"/>
  <c r="JO9" i="2"/>
  <c r="JP9" i="2" s="1"/>
  <c r="JO8" i="2"/>
  <c r="JP8" i="2" s="1"/>
  <c r="JO7" i="2"/>
  <c r="JO6" i="2"/>
  <c r="JP6" i="2" s="1"/>
  <c r="JG6" i="2"/>
  <c r="JH6" i="2" s="1"/>
  <c r="JR89" i="2" l="1"/>
  <c r="JS89" i="2" s="1"/>
  <c r="I73" i="2" s="1"/>
  <c r="JZ80" i="2"/>
  <c r="JZ79" i="2"/>
  <c r="JR80" i="2"/>
  <c r="JR79" i="2"/>
  <c r="JJ83" i="2"/>
  <c r="JK83" i="2" s="1"/>
  <c r="KR45" i="2"/>
  <c r="KR44" i="2"/>
  <c r="KR43" i="2"/>
  <c r="KR42" i="2"/>
  <c r="KR41" i="2"/>
  <c r="KR40" i="2"/>
  <c r="KR39" i="2"/>
  <c r="KR38" i="2"/>
  <c r="KN38" i="2" s="1"/>
  <c r="KR37" i="2"/>
  <c r="KN37" i="2" s="1"/>
  <c r="KR36" i="2"/>
  <c r="KR35" i="2"/>
  <c r="KR34" i="2"/>
  <c r="KR33" i="2"/>
  <c r="KR32" i="2"/>
  <c r="KR31" i="2"/>
  <c r="KN31" i="2" s="1"/>
  <c r="KR30" i="2"/>
  <c r="KN30" i="2" s="1"/>
  <c r="KR29" i="2"/>
  <c r="KN29" i="2" s="1"/>
  <c r="KR28" i="2"/>
  <c r="KR27" i="2"/>
  <c r="KR26" i="2"/>
  <c r="KR25" i="2"/>
  <c r="KR24" i="2"/>
  <c r="KR23" i="2"/>
  <c r="KR22" i="2"/>
  <c r="KR21" i="2"/>
  <c r="KR20" i="2"/>
  <c r="KP80" i="2" s="1"/>
  <c r="KR19" i="2"/>
  <c r="KR18" i="2"/>
  <c r="KR17" i="2"/>
  <c r="KP83" i="2" s="1"/>
  <c r="KR16" i="2"/>
  <c r="KR15" i="2"/>
  <c r="KR14" i="2"/>
  <c r="KR13" i="2"/>
  <c r="KR12" i="2"/>
  <c r="KP79" i="2" s="1"/>
  <c r="KR11" i="2"/>
  <c r="KN11" i="2" s="1"/>
  <c r="KR10" i="2"/>
  <c r="KN10" i="2" s="1"/>
  <c r="KR9" i="2"/>
  <c r="KN9" i="2" s="1"/>
  <c r="KR8" i="2"/>
  <c r="KN8" i="2" s="1"/>
  <c r="KR7" i="2"/>
  <c r="KN7" i="2" s="1"/>
  <c r="KR6" i="2"/>
  <c r="KP6" i="2" s="1"/>
  <c r="KJ45" i="2"/>
  <c r="KJ44" i="2"/>
  <c r="KJ43" i="2"/>
  <c r="KJ42" i="2"/>
  <c r="KJ41" i="2"/>
  <c r="KJ40" i="2"/>
  <c r="KJ39" i="2"/>
  <c r="KJ38" i="2"/>
  <c r="KJ37" i="2"/>
  <c r="KJ36" i="2"/>
  <c r="KJ35" i="2"/>
  <c r="KJ34" i="2"/>
  <c r="KJ33" i="2"/>
  <c r="KJ32" i="2"/>
  <c r="KJ31" i="2"/>
  <c r="KJ30" i="2"/>
  <c r="KJ29" i="2"/>
  <c r="KJ28" i="2"/>
  <c r="KJ27" i="2"/>
  <c r="KJ26" i="2"/>
  <c r="KJ25" i="2"/>
  <c r="KJ24" i="2"/>
  <c r="KJ23" i="2"/>
  <c r="KJ22" i="2"/>
  <c r="KJ21" i="2"/>
  <c r="KJ20" i="2"/>
  <c r="KH80" i="2" s="1"/>
  <c r="KJ19" i="2"/>
  <c r="KJ18" i="2"/>
  <c r="KJ17" i="2"/>
  <c r="KH83" i="2" s="1"/>
  <c r="KJ16" i="2"/>
  <c r="KJ15" i="2"/>
  <c r="KJ14" i="2"/>
  <c r="KJ13" i="2"/>
  <c r="KJ12" i="2"/>
  <c r="KH79" i="2" s="1"/>
  <c r="KJ11" i="2"/>
  <c r="KF11" i="2" s="1"/>
  <c r="KJ10" i="2"/>
  <c r="KF10" i="2" s="1"/>
  <c r="KJ9" i="2"/>
  <c r="KF9" i="2" s="1"/>
  <c r="KJ8" i="2"/>
  <c r="KF8" i="2" s="1"/>
  <c r="KJ7" i="2"/>
  <c r="KF7" i="2" s="1"/>
  <c r="KJ6" i="2"/>
  <c r="KF6" i="2" s="1"/>
  <c r="JT21" i="2"/>
  <c r="JP21" i="2" s="1"/>
  <c r="KB45" i="2"/>
  <c r="KB44" i="2"/>
  <c r="KB43" i="2"/>
  <c r="KB42" i="2"/>
  <c r="KB41" i="2"/>
  <c r="KB40" i="2"/>
  <c r="KB39" i="2"/>
  <c r="KB38" i="2"/>
  <c r="KB37" i="2"/>
  <c r="KB36" i="2"/>
  <c r="KB35" i="2"/>
  <c r="KB34" i="2"/>
  <c r="KB33" i="2"/>
  <c r="KB32" i="2"/>
  <c r="KB31" i="2"/>
  <c r="KB30" i="2"/>
  <c r="KB29" i="2"/>
  <c r="KB28" i="2"/>
  <c r="JX28" i="2" s="1"/>
  <c r="KB27" i="2"/>
  <c r="KB26" i="2"/>
  <c r="KB25" i="2"/>
  <c r="KB24" i="2"/>
  <c r="KB23" i="2"/>
  <c r="KB22" i="2"/>
  <c r="KB21" i="2"/>
  <c r="KB20" i="2"/>
  <c r="KB19" i="2"/>
  <c r="KB18" i="2"/>
  <c r="KB17" i="2"/>
  <c r="JZ83" i="2" s="1"/>
  <c r="KB16" i="2"/>
  <c r="KB15" i="2"/>
  <c r="KB14" i="2"/>
  <c r="KB13" i="2"/>
  <c r="KB12" i="2"/>
  <c r="KB11" i="2"/>
  <c r="JX11" i="2" s="1"/>
  <c r="KB10" i="2"/>
  <c r="JX10" i="2" s="1"/>
  <c r="KB9" i="2"/>
  <c r="JX9" i="2" s="1"/>
  <c r="KB8" i="2"/>
  <c r="JX8" i="2" s="1"/>
  <c r="KB7" i="2"/>
  <c r="KB6" i="2"/>
  <c r="JX6" i="2" s="1"/>
  <c r="JT45" i="2"/>
  <c r="JT44" i="2"/>
  <c r="JT43" i="2"/>
  <c r="JT42" i="2"/>
  <c r="JT41" i="2"/>
  <c r="JT40" i="2"/>
  <c r="JT39" i="2"/>
  <c r="JT38" i="2"/>
  <c r="JT37" i="2"/>
  <c r="JT36" i="2"/>
  <c r="JT35" i="2"/>
  <c r="JT34" i="2"/>
  <c r="JT33" i="2"/>
  <c r="JT32" i="2"/>
  <c r="JT31" i="2"/>
  <c r="JT30" i="2"/>
  <c r="JT29" i="2"/>
  <c r="JT28" i="2"/>
  <c r="JP28" i="2" s="1"/>
  <c r="JT27" i="2"/>
  <c r="JP27" i="2" s="1"/>
  <c r="JT26" i="2"/>
  <c r="JP26" i="2" s="1"/>
  <c r="JT25" i="2"/>
  <c r="JP25" i="2" s="1"/>
  <c r="JT24" i="2"/>
  <c r="JP24" i="2" s="1"/>
  <c r="JT23" i="2"/>
  <c r="JP23" i="2" s="1"/>
  <c r="JT22" i="2"/>
  <c r="JP22" i="2" s="1"/>
  <c r="JT20" i="2"/>
  <c r="JP20" i="2" s="1"/>
  <c r="JT19" i="2"/>
  <c r="JT18" i="2"/>
  <c r="JT17" i="2"/>
  <c r="JT16" i="2"/>
  <c r="JR83" i="2" s="1"/>
  <c r="JS83" i="2" s="1"/>
  <c r="I67" i="2" s="1"/>
  <c r="JT15" i="2"/>
  <c r="JT14" i="2"/>
  <c r="JT13" i="2"/>
  <c r="JT12" i="2"/>
  <c r="JT11" i="2"/>
  <c r="JT10" i="2"/>
  <c r="JR82" i="2" s="1"/>
  <c r="JT9" i="2"/>
  <c r="JT8" i="2"/>
  <c r="JT7" i="2"/>
  <c r="JT6" i="2"/>
  <c r="JR78" i="2" s="1"/>
  <c r="JL45" i="2"/>
  <c r="JL44" i="2"/>
  <c r="JL43" i="2"/>
  <c r="JL42" i="2"/>
  <c r="JL41" i="2"/>
  <c r="JL40" i="2"/>
  <c r="JL39" i="2"/>
  <c r="JL38" i="2"/>
  <c r="JL37" i="2"/>
  <c r="JL36" i="2"/>
  <c r="JL35" i="2"/>
  <c r="JL34" i="2"/>
  <c r="JL33" i="2"/>
  <c r="JL32" i="2"/>
  <c r="JL31" i="2"/>
  <c r="JL30" i="2"/>
  <c r="JL29" i="2"/>
  <c r="JL28" i="2"/>
  <c r="JL27" i="2"/>
  <c r="JL26" i="2"/>
  <c r="JL25" i="2"/>
  <c r="JL24" i="2"/>
  <c r="JL23" i="2"/>
  <c r="JL22" i="2"/>
  <c r="JL21" i="2"/>
  <c r="JL20" i="2"/>
  <c r="JJ80" i="2" s="1"/>
  <c r="JL19" i="2"/>
  <c r="JL18" i="2"/>
  <c r="JL17" i="2"/>
  <c r="JL16" i="2"/>
  <c r="JL15" i="2"/>
  <c r="JL14" i="2"/>
  <c r="JG45" i="2"/>
  <c r="JG44" i="2"/>
  <c r="JG43" i="2"/>
  <c r="IM12" i="2"/>
  <c r="IM11" i="2"/>
  <c r="IM10" i="2"/>
  <c r="IM9" i="2"/>
  <c r="IM8" i="2"/>
  <c r="HN8" i="2"/>
  <c r="HN9" i="2" s="1"/>
  <c r="HN10" i="2" s="1"/>
  <c r="HN11" i="2" s="1"/>
  <c r="HN12" i="2" s="1"/>
  <c r="HI8" i="2"/>
  <c r="HI9" i="2" s="1"/>
  <c r="HI10" i="2" s="1"/>
  <c r="HI11" i="2" s="1"/>
  <c r="ET8" i="2"/>
  <c r="ET9" i="2" s="1"/>
  <c r="CH8" i="2"/>
  <c r="CH9" i="2" s="1"/>
  <c r="CH10" i="2" s="1"/>
  <c r="CH11" i="2" s="1"/>
  <c r="CC8" i="2"/>
  <c r="CC9" i="2" s="1"/>
  <c r="CC10" i="2" s="1"/>
  <c r="CC11" i="2" s="1"/>
  <c r="BX8" i="2"/>
  <c r="BX9" i="2" s="1"/>
  <c r="BX10" i="2" s="1"/>
  <c r="BX11" i="2" s="1"/>
  <c r="AB56" i="2"/>
  <c r="W56" i="2"/>
  <c r="Q56" i="2"/>
  <c r="M56" i="2"/>
  <c r="G56" i="2"/>
  <c r="AB55" i="2"/>
  <c r="W55" i="2"/>
  <c r="Q55" i="2"/>
  <c r="M55" i="2"/>
  <c r="G55" i="2"/>
  <c r="AB54" i="2"/>
  <c r="X54" i="2"/>
  <c r="Q54" i="2"/>
  <c r="G54" i="2"/>
  <c r="AB53" i="2"/>
  <c r="X53" i="2"/>
  <c r="Q53" i="2"/>
  <c r="M53" i="2"/>
  <c r="G53" i="2"/>
  <c r="AB52" i="2"/>
  <c r="X52" i="2"/>
  <c r="Q52" i="2"/>
  <c r="M52" i="2"/>
  <c r="G52" i="2"/>
  <c r="AB51" i="2"/>
  <c r="X51" i="2"/>
  <c r="Q51" i="2"/>
  <c r="M51" i="2"/>
  <c r="G51" i="2"/>
  <c r="AB50" i="2"/>
  <c r="W50" i="2"/>
  <c r="Q50" i="2"/>
  <c r="L50" i="2"/>
  <c r="G50" i="2"/>
  <c r="AB49" i="2"/>
  <c r="W49" i="2"/>
  <c r="Q49" i="2"/>
  <c r="M49" i="2"/>
  <c r="G49" i="2"/>
  <c r="AB48" i="2"/>
  <c r="W48" i="2"/>
  <c r="Q48" i="2"/>
  <c r="M48" i="2"/>
  <c r="G48" i="2"/>
  <c r="AB47" i="2"/>
  <c r="W47" i="2"/>
  <c r="Q47" i="2"/>
  <c r="L47" i="2"/>
  <c r="G47" i="2"/>
  <c r="JG42" i="2"/>
  <c r="JH42" i="2" s="1"/>
  <c r="JG41" i="2"/>
  <c r="JG40" i="2"/>
  <c r="JG39" i="2"/>
  <c r="JG38" i="2"/>
  <c r="JG37" i="2"/>
  <c r="JH37" i="2" s="1"/>
  <c r="JG36" i="2"/>
  <c r="JG35" i="2"/>
  <c r="JG34" i="2"/>
  <c r="JG33" i="2"/>
  <c r="JG32" i="2"/>
  <c r="JG31" i="2"/>
  <c r="JH31" i="2" s="1"/>
  <c r="JG30" i="2"/>
  <c r="JH30" i="2" s="1"/>
  <c r="JG29" i="2"/>
  <c r="JH29" i="2" s="1"/>
  <c r="JG28" i="2"/>
  <c r="JG27" i="2"/>
  <c r="JG26" i="2"/>
  <c r="JG25" i="2"/>
  <c r="JG24" i="2"/>
  <c r="JG23" i="2"/>
  <c r="JG22" i="2"/>
  <c r="JG21" i="2"/>
  <c r="JG20" i="2"/>
  <c r="JG19" i="2"/>
  <c r="JG18" i="2"/>
  <c r="JG17" i="2"/>
  <c r="JG16" i="2"/>
  <c r="JG15" i="2"/>
  <c r="JG14" i="2"/>
  <c r="JL13" i="2"/>
  <c r="JG13" i="2"/>
  <c r="JL12" i="2"/>
  <c r="JG12" i="2"/>
  <c r="JH12" i="2" s="1"/>
  <c r="N12" i="2"/>
  <c r="K12" i="2"/>
  <c r="M12" i="2" s="1"/>
  <c r="H12" i="2"/>
  <c r="I12" i="2" s="1"/>
  <c r="JL11" i="2"/>
  <c r="JG11" i="2"/>
  <c r="JH11" i="2" s="1"/>
  <c r="N11" i="2"/>
  <c r="K11" i="2"/>
  <c r="M11" i="2" s="1"/>
  <c r="E11" i="2"/>
  <c r="H11" i="2" s="1"/>
  <c r="I11" i="2" s="1"/>
  <c r="JL10" i="2"/>
  <c r="JG10" i="2"/>
  <c r="JH10" i="2" s="1"/>
  <c r="N10" i="2"/>
  <c r="K10" i="2"/>
  <c r="M10" i="2" s="1"/>
  <c r="E10" i="2"/>
  <c r="H10" i="2" s="1"/>
  <c r="I10" i="2" s="1"/>
  <c r="JL9" i="2"/>
  <c r="JG9" i="2"/>
  <c r="JH9" i="2" s="1"/>
  <c r="N9" i="2"/>
  <c r="K9" i="2"/>
  <c r="M9" i="2" s="1"/>
  <c r="E9" i="2"/>
  <c r="H9" i="2" s="1"/>
  <c r="I9" i="2" s="1"/>
  <c r="JL8" i="2"/>
  <c r="JG8" i="2"/>
  <c r="JH8" i="2" s="1"/>
  <c r="IJ8" i="2"/>
  <c r="IJ9" i="2" s="1"/>
  <c r="IJ10" i="2" s="1"/>
  <c r="IJ11" i="2" s="1"/>
  <c r="IJ12" i="2" s="1"/>
  <c r="IE8" i="2"/>
  <c r="IE9" i="2" s="1"/>
  <c r="IE10" i="2" s="1"/>
  <c r="IE11" i="2" s="1"/>
  <c r="IE12" i="2" s="1"/>
  <c r="HZ8" i="2"/>
  <c r="HZ9" i="2" s="1"/>
  <c r="HZ10" i="2" s="1"/>
  <c r="HZ11" i="2" s="1"/>
  <c r="HZ12" i="2" s="1"/>
  <c r="HU8" i="2"/>
  <c r="HU9" i="2" s="1"/>
  <c r="HU10" i="2" s="1"/>
  <c r="HU11" i="2" s="1"/>
  <c r="HU12" i="2" s="1"/>
  <c r="HD8" i="2"/>
  <c r="HD9" i="2" s="1"/>
  <c r="GY8" i="2"/>
  <c r="GY9" i="2" s="1"/>
  <c r="GY10" i="2" s="1"/>
  <c r="GT8" i="2"/>
  <c r="GT9" i="2" s="1"/>
  <c r="GT10" i="2" s="1"/>
  <c r="GT11" i="2" s="1"/>
  <c r="GM8" i="2"/>
  <c r="GM9" i="2" s="1"/>
  <c r="GM10" i="2" s="1"/>
  <c r="GG8" i="2"/>
  <c r="GG9" i="2" s="1"/>
  <c r="GG10" i="2" s="1"/>
  <c r="GG11" i="2" s="1"/>
  <c r="GB8" i="2"/>
  <c r="FV8" i="2"/>
  <c r="FQ8" i="2"/>
  <c r="FQ9" i="2" s="1"/>
  <c r="FL8" i="2"/>
  <c r="FL9" i="2" s="1"/>
  <c r="FL10" i="2" s="1"/>
  <c r="FL11" i="2" s="1"/>
  <c r="FL12" i="2" s="1"/>
  <c r="FF8" i="2"/>
  <c r="FF9" i="2" s="1"/>
  <c r="FF10" i="2" s="1"/>
  <c r="FA8" i="2"/>
  <c r="FA9" i="2" s="1"/>
  <c r="EO8" i="2"/>
  <c r="EO9" i="2" s="1"/>
  <c r="EO10" i="2" s="1"/>
  <c r="EO11" i="2" s="1"/>
  <c r="EO12" i="2" s="1"/>
  <c r="EJ8" i="2"/>
  <c r="EJ9" i="2" s="1"/>
  <c r="EJ10" i="2" s="1"/>
  <c r="EJ11" i="2" s="1"/>
  <c r="EJ12" i="2" s="1"/>
  <c r="ED8" i="2"/>
  <c r="ED9" i="2" s="1"/>
  <c r="DX8" i="2"/>
  <c r="DX9" i="2" s="1"/>
  <c r="DX10" i="2" s="1"/>
  <c r="DX11" i="2" s="1"/>
  <c r="DX12" i="2" s="1"/>
  <c r="DS8" i="2"/>
  <c r="DS9" i="2" s="1"/>
  <c r="DS10" i="2" s="1"/>
  <c r="DS11" i="2" s="1"/>
  <c r="DS12" i="2" s="1"/>
  <c r="DN8" i="2"/>
  <c r="DN9" i="2" s="1"/>
  <c r="DN10" i="2" s="1"/>
  <c r="DN11" i="2" s="1"/>
  <c r="DN12" i="2" s="1"/>
  <c r="DI8" i="2"/>
  <c r="DI9" i="2" s="1"/>
  <c r="DI10" i="2" s="1"/>
  <c r="DI11" i="2" s="1"/>
  <c r="DI12" i="2" s="1"/>
  <c r="DC8" i="2"/>
  <c r="DC9" i="2" s="1"/>
  <c r="DC10" i="2" s="1"/>
  <c r="DC11" i="2" s="1"/>
  <c r="DC12" i="2" s="1"/>
  <c r="CW8" i="2"/>
  <c r="CW9" i="2" s="1"/>
  <c r="CW10" i="2" s="1"/>
  <c r="CW11" i="2" s="1"/>
  <c r="CR8" i="2"/>
  <c r="CR9" i="2" s="1"/>
  <c r="CR10" i="2" s="1"/>
  <c r="CR11" i="2" s="1"/>
  <c r="CR12" i="2" s="1"/>
  <c r="CM8" i="2"/>
  <c r="CM9" i="2" s="1"/>
  <c r="CM10" i="2" s="1"/>
  <c r="BS8" i="2"/>
  <c r="BS9" i="2" s="1"/>
  <c r="BS10" i="2" s="1"/>
  <c r="BS11" i="2" s="1"/>
  <c r="BN8" i="2"/>
  <c r="BN9" i="2" s="1"/>
  <c r="BN10" i="2" s="1"/>
  <c r="BH8" i="2"/>
  <c r="BC8" i="2"/>
  <c r="BC9" i="2" s="1"/>
  <c r="BC10" i="2" s="1"/>
  <c r="BC11" i="2" s="1"/>
  <c r="BC12" i="2" s="1"/>
  <c r="AX8" i="2"/>
  <c r="AX9" i="2" s="1"/>
  <c r="AS8" i="2"/>
  <c r="AS9" i="2" s="1"/>
  <c r="AS10" i="2" s="1"/>
  <c r="AS11" i="2" s="1"/>
  <c r="AS12" i="2" s="1"/>
  <c r="AN8" i="2"/>
  <c r="AI8" i="2"/>
  <c r="AI9" i="2" s="1"/>
  <c r="AI10" i="2" s="1"/>
  <c r="AI11" i="2" s="1"/>
  <c r="AI12" i="2" s="1"/>
  <c r="S8" i="2"/>
  <c r="E23" i="2" s="1"/>
  <c r="N8" i="2"/>
  <c r="M8" i="2"/>
  <c r="J8" i="2"/>
  <c r="E8" i="2"/>
  <c r="JL7" i="2"/>
  <c r="JG7" i="2"/>
  <c r="JH7" i="2" s="1"/>
  <c r="JL6" i="2"/>
  <c r="JH38" i="2" l="1"/>
  <c r="JH39" i="2"/>
  <c r="JH18" i="2"/>
  <c r="JH19" i="2"/>
  <c r="JJ45" i="2"/>
  <c r="JJ82" i="2"/>
  <c r="JJ89" i="2"/>
  <c r="JK89" i="2" s="1"/>
  <c r="D73" i="2" s="1"/>
  <c r="JH15" i="2"/>
  <c r="JH35" i="2"/>
  <c r="JJ42" i="2"/>
  <c r="JH16" i="2"/>
  <c r="JH36" i="2"/>
  <c r="JJ43" i="2"/>
  <c r="JZ84" i="2"/>
  <c r="KA84" i="2" s="1"/>
  <c r="N68" i="2" s="1"/>
  <c r="JH17" i="2"/>
  <c r="JJ44" i="2"/>
  <c r="KH84" i="2"/>
  <c r="KI84" i="2" s="1"/>
  <c r="T68" i="2" s="1"/>
  <c r="KP84" i="2"/>
  <c r="KQ84" i="2" s="1"/>
  <c r="Y68" i="2" s="1"/>
  <c r="KH43" i="2"/>
  <c r="KP44" i="2"/>
  <c r="KP45" i="2"/>
  <c r="JH45" i="2"/>
  <c r="KH82" i="2"/>
  <c r="KI82" i="2" s="1"/>
  <c r="T66" i="2" s="1"/>
  <c r="KP42" i="2"/>
  <c r="JZ78" i="2"/>
  <c r="JH44" i="2"/>
  <c r="JZ43" i="2"/>
  <c r="JZ44" i="2"/>
  <c r="JR45" i="2"/>
  <c r="JH40" i="2"/>
  <c r="JH22" i="2"/>
  <c r="JR43" i="2"/>
  <c r="JH23" i="2"/>
  <c r="KP82" i="2"/>
  <c r="KQ82" i="2" s="1"/>
  <c r="Y66" i="2" s="1"/>
  <c r="JZ42" i="2"/>
  <c r="KH42" i="2"/>
  <c r="KH44" i="2"/>
  <c r="JH43" i="2"/>
  <c r="KP43" i="2"/>
  <c r="KH45" i="2"/>
  <c r="JH20" i="2"/>
  <c r="JH25" i="2"/>
  <c r="JR42" i="2"/>
  <c r="JR44" i="2"/>
  <c r="JZ45" i="2"/>
  <c r="JH21" i="2"/>
  <c r="KP78" i="2"/>
  <c r="JH26" i="2"/>
  <c r="JH28" i="2"/>
  <c r="JR84" i="2"/>
  <c r="JS84" i="2" s="1"/>
  <c r="I68" i="2" s="1"/>
  <c r="KH89" i="2"/>
  <c r="KI89" i="2" s="1"/>
  <c r="T73" i="2" s="1"/>
  <c r="JH13" i="2"/>
  <c r="JH32" i="2"/>
  <c r="JZ89" i="2"/>
  <c r="KA89" i="2" s="1"/>
  <c r="N73" i="2" s="1"/>
  <c r="JX7" i="2"/>
  <c r="JH41" i="2"/>
  <c r="JZ82" i="2"/>
  <c r="KA82" i="2" s="1"/>
  <c r="N66" i="2" s="1"/>
  <c r="KN6" i="2"/>
  <c r="JH27" i="2"/>
  <c r="JH14" i="2"/>
  <c r="KP89" i="2"/>
  <c r="KQ89" i="2" s="1"/>
  <c r="Y73" i="2" s="1"/>
  <c r="JH33" i="2"/>
  <c r="JH34" i="2"/>
  <c r="KH78" i="2"/>
  <c r="JJ84" i="2"/>
  <c r="JK84" i="2" s="1"/>
  <c r="D68" i="2" s="1"/>
  <c r="JH24" i="2"/>
  <c r="JJ78" i="2"/>
  <c r="JJ79" i="2"/>
  <c r="KH6" i="2"/>
  <c r="IN8" i="2"/>
  <c r="IR8" i="2" s="1"/>
  <c r="JJ7" i="2"/>
  <c r="JR7" i="2"/>
  <c r="P10" i="2"/>
  <c r="Q10" i="2" s="1"/>
  <c r="L52" i="2"/>
  <c r="X49" i="2"/>
  <c r="JJ8" i="2"/>
  <c r="JJ12" i="2"/>
  <c r="KH7" i="2"/>
  <c r="KP29" i="2"/>
  <c r="KP10" i="2"/>
  <c r="JR19" i="2"/>
  <c r="X50" i="2"/>
  <c r="JR26" i="2"/>
  <c r="JR31" i="2"/>
  <c r="JR8" i="2"/>
  <c r="JZ22" i="2"/>
  <c r="JR9" i="2"/>
  <c r="JR14" i="2"/>
  <c r="L49" i="2"/>
  <c r="JJ32" i="2"/>
  <c r="JZ38" i="2"/>
  <c r="KH40" i="2"/>
  <c r="JZ34" i="2"/>
  <c r="JJ28" i="2"/>
  <c r="KH38" i="2"/>
  <c r="JZ37" i="2"/>
  <c r="X47" i="2"/>
  <c r="KH30" i="2"/>
  <c r="KP15" i="2"/>
  <c r="JZ15" i="2"/>
  <c r="JZ8" i="2"/>
  <c r="AB58" i="2"/>
  <c r="KH14" i="2"/>
  <c r="KP11" i="2"/>
  <c r="KP30" i="2"/>
  <c r="KH41" i="2"/>
  <c r="KH15" i="2"/>
  <c r="KH33" i="2"/>
  <c r="JR28" i="2"/>
  <c r="X55" i="2"/>
  <c r="KH39" i="2"/>
  <c r="JJ22" i="2"/>
  <c r="JR22" i="2"/>
  <c r="KH9" i="2"/>
  <c r="KH37" i="2"/>
  <c r="KP33" i="2"/>
  <c r="Q58" i="2"/>
  <c r="X56" i="2"/>
  <c r="JZ26" i="2"/>
  <c r="M47" i="2"/>
  <c r="JJ14" i="2"/>
  <c r="P11" i="2"/>
  <c r="Q11" i="2" s="1"/>
  <c r="JR23" i="2"/>
  <c r="P9" i="2"/>
  <c r="Q9" i="2" s="1"/>
  <c r="JJ31" i="2"/>
  <c r="KP40" i="2"/>
  <c r="JJ34" i="2"/>
  <c r="KP7" i="2"/>
  <c r="Y28" i="2" s="1"/>
  <c r="KP13" i="2"/>
  <c r="KP23" i="2"/>
  <c r="JJ39" i="2"/>
  <c r="L48" i="2"/>
  <c r="JJ19" i="2"/>
  <c r="JR41" i="2"/>
  <c r="JZ10" i="2"/>
  <c r="JR25" i="2"/>
  <c r="JR39" i="2"/>
  <c r="JZ39" i="2"/>
  <c r="JZ6" i="2"/>
  <c r="KH10" i="2"/>
  <c r="KP17" i="2"/>
  <c r="M54" i="2"/>
  <c r="L54" i="2"/>
  <c r="JZ17" i="2"/>
  <c r="JZ28" i="2"/>
  <c r="JZ33" i="2"/>
  <c r="JZ32" i="2"/>
  <c r="JZ25" i="2"/>
  <c r="JZ23" i="2"/>
  <c r="JZ12" i="2"/>
  <c r="JZ36" i="2"/>
  <c r="JZ16" i="2"/>
  <c r="JZ11" i="2"/>
  <c r="JZ21" i="2"/>
  <c r="JZ20" i="2"/>
  <c r="JZ24" i="2"/>
  <c r="JZ35" i="2"/>
  <c r="JZ18" i="2"/>
  <c r="JZ13" i="2"/>
  <c r="JZ19" i="2"/>
  <c r="JJ24" i="2"/>
  <c r="JR27" i="2"/>
  <c r="KH36" i="2"/>
  <c r="E19" i="2"/>
  <c r="JZ31" i="2"/>
  <c r="JZ41" i="2"/>
  <c r="L51" i="2"/>
  <c r="JJ38" i="2"/>
  <c r="KA83" i="2"/>
  <c r="N67" i="2" s="1"/>
  <c r="JJ21" i="2"/>
  <c r="JR30" i="2"/>
  <c r="JR38" i="2"/>
  <c r="KP12" i="2"/>
  <c r="JJ16" i="2"/>
  <c r="JJ29" i="2"/>
  <c r="JJ11" i="2"/>
  <c r="JJ36" i="2"/>
  <c r="JR18" i="2"/>
  <c r="JJ26" i="2"/>
  <c r="JZ30" i="2"/>
  <c r="KH27" i="2"/>
  <c r="KP34" i="2"/>
  <c r="KP14" i="2"/>
  <c r="KP37" i="2"/>
  <c r="KP32" i="2"/>
  <c r="KP26" i="2"/>
  <c r="KP8" i="2"/>
  <c r="KP35" i="2"/>
  <c r="KP25" i="2"/>
  <c r="KP20" i="2"/>
  <c r="KP31" i="2"/>
  <c r="KP24" i="2"/>
  <c r="KP19" i="2"/>
  <c r="KP38" i="2"/>
  <c r="KP27" i="2"/>
  <c r="KP22" i="2"/>
  <c r="L53" i="2"/>
  <c r="KP36" i="2"/>
  <c r="JR34" i="2"/>
  <c r="KI83" i="2"/>
  <c r="T67" i="2" s="1"/>
  <c r="KH16" i="2"/>
  <c r="JJ23" i="2"/>
  <c r="D67" i="2"/>
  <c r="JZ27" i="2"/>
  <c r="KH28" i="2"/>
  <c r="KH23" i="2"/>
  <c r="KH26" i="2"/>
  <c r="KH31" i="2"/>
  <c r="KH24" i="2"/>
  <c r="KH13" i="2"/>
  <c r="KH17" i="2"/>
  <c r="KH12" i="2"/>
  <c r="KH18" i="2"/>
  <c r="KH19" i="2"/>
  <c r="KH22" i="2"/>
  <c r="KH8" i="2"/>
  <c r="KH35" i="2"/>
  <c r="KH25" i="2"/>
  <c r="KH20" i="2"/>
  <c r="JS82" i="2"/>
  <c r="I66" i="2" s="1"/>
  <c r="JR12" i="2"/>
  <c r="JR21" i="2"/>
  <c r="JR29" i="2"/>
  <c r="JR17" i="2"/>
  <c r="JR32" i="2"/>
  <c r="JR40" i="2"/>
  <c r="W51" i="2"/>
  <c r="KH34" i="2"/>
  <c r="JZ40" i="2"/>
  <c r="KP41" i="2"/>
  <c r="JJ25" i="2"/>
  <c r="KH32" i="2"/>
  <c r="JZ14" i="2"/>
  <c r="JR24" i="2"/>
  <c r="KP39" i="2"/>
  <c r="KP9" i="2"/>
  <c r="KQ52" i="2" s="1"/>
  <c r="KP16" i="2"/>
  <c r="JJ20" i="2"/>
  <c r="JJ33" i="2"/>
  <c r="JR13" i="2"/>
  <c r="KH21" i="2"/>
  <c r="JR33" i="2"/>
  <c r="P12" i="2"/>
  <c r="Q12" i="2" s="1"/>
  <c r="JR35" i="2"/>
  <c r="JJ13" i="2"/>
  <c r="KP18" i="2"/>
  <c r="KP21" i="2"/>
  <c r="JR37" i="2"/>
  <c r="KP28" i="2"/>
  <c r="P8" i="2"/>
  <c r="JZ9" i="2"/>
  <c r="JJ30" i="2"/>
  <c r="KH11" i="2"/>
  <c r="JJ15" i="2"/>
  <c r="JR20" i="2"/>
  <c r="JZ29" i="2"/>
  <c r="JJ35" i="2"/>
  <c r="JJ18" i="2"/>
  <c r="JZ7" i="2"/>
  <c r="JR15" i="2"/>
  <c r="JJ17" i="2"/>
  <c r="KH29" i="2"/>
  <c r="L56" i="2"/>
  <c r="JJ10" i="2"/>
  <c r="JR11" i="2"/>
  <c r="JR16" i="2"/>
  <c r="JR36" i="2"/>
  <c r="W54" i="2"/>
  <c r="JJ6" i="2"/>
  <c r="JJ40" i="2"/>
  <c r="W53" i="2"/>
  <c r="JJ41" i="2"/>
  <c r="M50" i="2"/>
  <c r="JJ9" i="2"/>
  <c r="JR10" i="2"/>
  <c r="JJ27" i="2"/>
  <c r="JJ37" i="2"/>
  <c r="W52" i="2"/>
  <c r="X48" i="2"/>
  <c r="JR6" i="2"/>
  <c r="L55" i="2"/>
  <c r="IO6" i="1"/>
  <c r="IO42" i="1"/>
  <c r="IO41" i="1"/>
  <c r="IO40" i="1"/>
  <c r="IO39" i="1"/>
  <c r="IO38" i="1"/>
  <c r="IV38" i="1" s="1"/>
  <c r="IO37" i="1"/>
  <c r="IV37" i="1" s="1"/>
  <c r="IO36" i="1"/>
  <c r="IV36" i="1" s="1"/>
  <c r="IO35" i="1"/>
  <c r="IV35" i="1" s="1"/>
  <c r="IO34" i="1"/>
  <c r="IO33" i="1"/>
  <c r="IO32" i="1"/>
  <c r="IO31" i="1"/>
  <c r="IO30" i="1"/>
  <c r="IO29" i="1"/>
  <c r="IO28" i="1"/>
  <c r="IO27" i="1"/>
  <c r="IV27" i="1" s="1"/>
  <c r="IO26" i="1"/>
  <c r="IV26" i="1" s="1"/>
  <c r="IO25" i="1"/>
  <c r="IV25" i="1" s="1"/>
  <c r="IO24" i="1"/>
  <c r="IV24" i="1" s="1"/>
  <c r="IO23" i="1"/>
  <c r="IV23" i="1" s="1"/>
  <c r="IO22" i="1"/>
  <c r="IO21" i="1"/>
  <c r="IO20" i="1"/>
  <c r="IO19" i="1"/>
  <c r="IO18" i="1"/>
  <c r="IO17" i="1"/>
  <c r="IO16" i="1"/>
  <c r="IO15" i="1"/>
  <c r="IO14" i="1"/>
  <c r="IO13" i="1"/>
  <c r="IO12" i="1"/>
  <c r="IO11" i="1"/>
  <c r="IV11" i="1" s="1"/>
  <c r="IO10" i="1"/>
  <c r="IV10" i="1" s="1"/>
  <c r="IO9" i="1"/>
  <c r="IV9" i="1" s="1"/>
  <c r="IO8" i="1"/>
  <c r="IV8" i="1" s="1"/>
  <c r="IO7" i="1"/>
  <c r="IV7" i="1" s="1"/>
  <c r="JK82" i="2" l="1"/>
  <c r="D66" i="2" s="1"/>
  <c r="D35" i="2"/>
  <c r="E35" i="2" s="1"/>
  <c r="Y34" i="2"/>
  <c r="Z34" i="2" s="1"/>
  <c r="Y33" i="2"/>
  <c r="Z33" i="2" s="1"/>
  <c r="KI64" i="2"/>
  <c r="KJ64" i="2" s="1"/>
  <c r="KI54" i="2"/>
  <c r="KJ54" i="2" s="1"/>
  <c r="KI52" i="2"/>
  <c r="KI63" i="2"/>
  <c r="KJ63" i="2" s="1"/>
  <c r="KI55" i="2"/>
  <c r="KJ55" i="2" s="1"/>
  <c r="KI62" i="2"/>
  <c r="KJ62" i="2" s="1"/>
  <c r="T28" i="2"/>
  <c r="KI53" i="2"/>
  <c r="KJ53" i="2" s="1"/>
  <c r="KI61" i="2"/>
  <c r="KJ61" i="2" s="1"/>
  <c r="KI59" i="2"/>
  <c r="KJ59" i="2" s="1"/>
  <c r="T29" i="2"/>
  <c r="U29" i="2" s="1"/>
  <c r="KI57" i="2"/>
  <c r="KJ57" i="2" s="1"/>
  <c r="KI56" i="2"/>
  <c r="KJ56" i="2" s="1"/>
  <c r="KI60" i="2"/>
  <c r="KJ60" i="2" s="1"/>
  <c r="KI58" i="2"/>
  <c r="KJ58" i="2" s="1"/>
  <c r="Y36" i="2"/>
  <c r="Z36" i="2" s="1"/>
  <c r="JS61" i="2"/>
  <c r="JT61" i="2" s="1"/>
  <c r="JS60" i="2"/>
  <c r="JT60" i="2" s="1"/>
  <c r="I40" i="2"/>
  <c r="J40" i="2" s="1"/>
  <c r="JS59" i="2"/>
  <c r="JT59" i="2" s="1"/>
  <c r="I39" i="2"/>
  <c r="J39" i="2" s="1"/>
  <c r="JS64" i="2"/>
  <c r="JT64" i="2" s="1"/>
  <c r="JS58" i="2"/>
  <c r="JT58" i="2" s="1"/>
  <c r="I38" i="2"/>
  <c r="J38" i="2" s="1"/>
  <c r="JS57" i="2"/>
  <c r="JT57" i="2" s="1"/>
  <c r="I29" i="2"/>
  <c r="J29" i="2" s="1"/>
  <c r="JS56" i="2"/>
  <c r="JT56" i="2" s="1"/>
  <c r="I37" i="2"/>
  <c r="J37" i="2" s="1"/>
  <c r="JS52" i="2"/>
  <c r="I30" i="2"/>
  <c r="J30" i="2" s="1"/>
  <c r="JS62" i="2"/>
  <c r="JT62" i="2" s="1"/>
  <c r="JS55" i="2"/>
  <c r="JT55" i="2" s="1"/>
  <c r="I36" i="2"/>
  <c r="J36" i="2" s="1"/>
  <c r="JS53" i="2"/>
  <c r="JT53" i="2" s="1"/>
  <c r="I34" i="2"/>
  <c r="J34" i="2" s="1"/>
  <c r="I32" i="2"/>
  <c r="J32" i="2" s="1"/>
  <c r="I28" i="2"/>
  <c r="J28" i="2" s="1"/>
  <c r="JS54" i="2"/>
  <c r="JT54" i="2" s="1"/>
  <c r="I35" i="2"/>
  <c r="J35" i="2" s="1"/>
  <c r="I33" i="2"/>
  <c r="J33" i="2" s="1"/>
  <c r="I31" i="2"/>
  <c r="J31" i="2" s="1"/>
  <c r="JS63" i="2"/>
  <c r="JT63" i="2" s="1"/>
  <c r="Y35" i="2"/>
  <c r="Z35" i="2" s="1"/>
  <c r="KA53" i="2"/>
  <c r="KB53" i="2" s="1"/>
  <c r="KA52" i="2"/>
  <c r="KA59" i="2"/>
  <c r="KB59" i="2" s="1"/>
  <c r="KA56" i="2"/>
  <c r="KB56" i="2" s="1"/>
  <c r="KA54" i="2"/>
  <c r="KB54" i="2" s="1"/>
  <c r="N29" i="2"/>
  <c r="O29" i="2" s="1"/>
  <c r="KA58" i="2"/>
  <c r="KB58" i="2" s="1"/>
  <c r="KA55" i="2"/>
  <c r="KB55" i="2" s="1"/>
  <c r="KA63" i="2"/>
  <c r="KB63" i="2" s="1"/>
  <c r="N30" i="2"/>
  <c r="O30" i="2" s="1"/>
  <c r="N32" i="2"/>
  <c r="O32" i="2" s="1"/>
  <c r="KA62" i="2"/>
  <c r="KB62" i="2" s="1"/>
  <c r="N31" i="2"/>
  <c r="O31" i="2" s="1"/>
  <c r="KA61" i="2"/>
  <c r="KB61" i="2" s="1"/>
  <c r="KA64" i="2"/>
  <c r="KB64" i="2" s="1"/>
  <c r="N33" i="2"/>
  <c r="O33" i="2" s="1"/>
  <c r="KA60" i="2"/>
  <c r="KB60" i="2" s="1"/>
  <c r="N28" i="2"/>
  <c r="KA57" i="2"/>
  <c r="KB57" i="2" s="1"/>
  <c r="Y37" i="2"/>
  <c r="Z37" i="2" s="1"/>
  <c r="Y39" i="2"/>
  <c r="Z39" i="2" s="1"/>
  <c r="Y30" i="2"/>
  <c r="Z30" i="2" s="1"/>
  <c r="Y38" i="2"/>
  <c r="Z38" i="2" s="1"/>
  <c r="Y40" i="2"/>
  <c r="Z40" i="2" s="1"/>
  <c r="Y32" i="2"/>
  <c r="Z32" i="2" s="1"/>
  <c r="JK62" i="2"/>
  <c r="JL62" i="2" s="1"/>
  <c r="N34" i="2"/>
  <c r="O34" i="2" s="1"/>
  <c r="KQ62" i="2"/>
  <c r="KR62" i="2" s="1"/>
  <c r="Y29" i="2"/>
  <c r="Z29" i="2" s="1"/>
  <c r="Y31" i="2"/>
  <c r="Z31" i="2" s="1"/>
  <c r="JK55" i="2"/>
  <c r="JL55" i="2" s="1"/>
  <c r="JK54" i="2"/>
  <c r="JL54" i="2" s="1"/>
  <c r="D31" i="2"/>
  <c r="E31" i="2" s="1"/>
  <c r="D29" i="2"/>
  <c r="E29" i="2" s="1"/>
  <c r="D30" i="2"/>
  <c r="E30" i="2" s="1"/>
  <c r="JK53" i="2"/>
  <c r="JL53" i="2" s="1"/>
  <c r="JK52" i="2"/>
  <c r="D28" i="2"/>
  <c r="JK56" i="2"/>
  <c r="JL56" i="2" s="1"/>
  <c r="D32" i="2"/>
  <c r="E32" i="2" s="1"/>
  <c r="D34" i="2"/>
  <c r="E34" i="2" s="1"/>
  <c r="JK61" i="2"/>
  <c r="JL61" i="2" s="1"/>
  <c r="D37" i="2"/>
  <c r="E37" i="2" s="1"/>
  <c r="D36" i="2"/>
  <c r="E36" i="2" s="1"/>
  <c r="JK64" i="2"/>
  <c r="JL64" i="2" s="1"/>
  <c r="JK60" i="2"/>
  <c r="JL60" i="2" s="1"/>
  <c r="D39" i="2"/>
  <c r="E39" i="2" s="1"/>
  <c r="D33" i="2"/>
  <c r="E33" i="2" s="1"/>
  <c r="JK57" i="2"/>
  <c r="JL57" i="2" s="1"/>
  <c r="D40" i="2"/>
  <c r="E40" i="2" s="1"/>
  <c r="D38" i="2"/>
  <c r="E38" i="2" s="1"/>
  <c r="JK58" i="2"/>
  <c r="JL58" i="2" s="1"/>
  <c r="JK59" i="2"/>
  <c r="JL59" i="2" s="1"/>
  <c r="JK63" i="2"/>
  <c r="JL63" i="2" s="1"/>
  <c r="N40" i="2"/>
  <c r="O40" i="2" s="1"/>
  <c r="N39" i="2"/>
  <c r="O39" i="2" s="1"/>
  <c r="N38" i="2"/>
  <c r="O38" i="2" s="1"/>
  <c r="N37" i="2"/>
  <c r="O37" i="2" s="1"/>
  <c r="N36" i="2"/>
  <c r="O36" i="2" s="1"/>
  <c r="N35" i="2"/>
  <c r="O35" i="2" s="1"/>
  <c r="T40" i="2"/>
  <c r="U40" i="2" s="1"/>
  <c r="T39" i="2"/>
  <c r="U39" i="2" s="1"/>
  <c r="T38" i="2"/>
  <c r="U38" i="2" s="1"/>
  <c r="T37" i="2"/>
  <c r="U37" i="2" s="1"/>
  <c r="T36" i="2"/>
  <c r="U36" i="2" s="1"/>
  <c r="T35" i="2"/>
  <c r="U35" i="2" s="1"/>
  <c r="T34" i="2"/>
  <c r="U34" i="2" s="1"/>
  <c r="T33" i="2"/>
  <c r="U33" i="2" s="1"/>
  <c r="T32" i="2"/>
  <c r="U32" i="2" s="1"/>
  <c r="T31" i="2"/>
  <c r="U31" i="2" s="1"/>
  <c r="T30" i="2"/>
  <c r="U30" i="2" s="1"/>
  <c r="JH47" i="2"/>
  <c r="JK86" i="2" s="1"/>
  <c r="KQ54" i="2"/>
  <c r="KR54" i="2" s="1"/>
  <c r="KQ63" i="2"/>
  <c r="KR63" i="2" s="1"/>
  <c r="KQ64" i="2"/>
  <c r="KR64" i="2" s="1"/>
  <c r="KQ59" i="2"/>
  <c r="KR59" i="2" s="1"/>
  <c r="KQ56" i="2"/>
  <c r="KR56" i="2" s="1"/>
  <c r="KQ57" i="2"/>
  <c r="KR57" i="2" s="1"/>
  <c r="KQ53" i="2"/>
  <c r="KR53" i="2" s="1"/>
  <c r="KQ58" i="2"/>
  <c r="KR58" i="2" s="1"/>
  <c r="KQ60" i="2"/>
  <c r="KR60" i="2" s="1"/>
  <c r="KQ55" i="2"/>
  <c r="JX47" i="2"/>
  <c r="KA86" i="2" s="1"/>
  <c r="N70" i="2" s="1"/>
  <c r="KN47" i="2"/>
  <c r="KQ86" i="2" s="1"/>
  <c r="Y70" i="2" s="1"/>
  <c r="JP47" i="2"/>
  <c r="KF47" i="2"/>
  <c r="KI86" i="2" s="1"/>
  <c r="T70" i="2" s="1"/>
  <c r="JX38" i="1"/>
  <c r="JX18" i="1"/>
  <c r="JQ35" i="1"/>
  <c r="JQ15" i="1"/>
  <c r="JJ32" i="1"/>
  <c r="JJ12" i="1"/>
  <c r="JC29" i="1"/>
  <c r="JC9" i="1"/>
  <c r="JX34" i="1"/>
  <c r="JX14" i="1"/>
  <c r="JQ31" i="1"/>
  <c r="JQ11" i="1"/>
  <c r="JJ28" i="1"/>
  <c r="JJ8" i="1"/>
  <c r="JC25" i="1"/>
  <c r="IV6" i="1"/>
  <c r="JX13" i="1"/>
  <c r="JQ10" i="1"/>
  <c r="JJ7" i="1"/>
  <c r="JX37" i="1"/>
  <c r="JX17" i="1"/>
  <c r="JQ34" i="1"/>
  <c r="JQ14" i="1"/>
  <c r="JJ31" i="1"/>
  <c r="JJ11" i="1"/>
  <c r="JC28" i="1"/>
  <c r="JC8" i="1"/>
  <c r="JX36" i="1"/>
  <c r="JX16" i="1"/>
  <c r="JQ33" i="1"/>
  <c r="JQ13" i="1"/>
  <c r="JJ30" i="1"/>
  <c r="JJ10" i="1"/>
  <c r="JC27" i="1"/>
  <c r="JC7" i="1"/>
  <c r="JX35" i="1"/>
  <c r="JX15" i="1"/>
  <c r="JQ32" i="1"/>
  <c r="JQ12" i="1"/>
  <c r="JJ29" i="1"/>
  <c r="JJ9" i="1"/>
  <c r="JC26" i="1"/>
  <c r="JC6" i="1"/>
  <c r="JX33" i="1"/>
  <c r="JQ30" i="1"/>
  <c r="JJ27" i="1"/>
  <c r="JC24" i="1"/>
  <c r="JJ19" i="1"/>
  <c r="JX24" i="1"/>
  <c r="JQ21" i="1"/>
  <c r="JC35" i="1"/>
  <c r="JJ39" i="1"/>
  <c r="JC15" i="1"/>
  <c r="JX32" i="1"/>
  <c r="JX12" i="1"/>
  <c r="JQ29" i="1"/>
  <c r="JQ9" i="1"/>
  <c r="JJ26" i="1"/>
  <c r="JJ6" i="1"/>
  <c r="JC23" i="1"/>
  <c r="JX31" i="1"/>
  <c r="JX11" i="1"/>
  <c r="JQ28" i="1"/>
  <c r="JQ8" i="1"/>
  <c r="JJ25" i="1"/>
  <c r="JC42" i="1"/>
  <c r="JC22" i="1"/>
  <c r="JX30" i="1"/>
  <c r="JX10" i="1"/>
  <c r="JQ27" i="1"/>
  <c r="JQ7" i="1"/>
  <c r="JJ24" i="1"/>
  <c r="JC41" i="1"/>
  <c r="JC21" i="1"/>
  <c r="JX28" i="1"/>
  <c r="JQ25" i="1"/>
  <c r="JJ42" i="1"/>
  <c r="JJ22" i="1"/>
  <c r="JC19" i="1"/>
  <c r="JC36" i="1"/>
  <c r="JJ18" i="1"/>
  <c r="JX29" i="1"/>
  <c r="JX9" i="1"/>
  <c r="JQ26" i="1"/>
  <c r="JQ6" i="1"/>
  <c r="JJ23" i="1"/>
  <c r="JC40" i="1"/>
  <c r="JC20" i="1"/>
  <c r="JX8" i="1"/>
  <c r="JC39" i="1"/>
  <c r="JX7" i="1"/>
  <c r="JQ24" i="1"/>
  <c r="JJ41" i="1"/>
  <c r="JJ21" i="1"/>
  <c r="JC38" i="1"/>
  <c r="JC18" i="1"/>
  <c r="JX26" i="1"/>
  <c r="JQ23" i="1"/>
  <c r="JJ40" i="1"/>
  <c r="JJ20" i="1"/>
  <c r="JC37" i="1"/>
  <c r="JC16" i="1"/>
  <c r="JX27" i="1"/>
  <c r="JX6" i="1"/>
  <c r="JC17" i="1"/>
  <c r="JX25" i="1"/>
  <c r="JQ22" i="1"/>
  <c r="JQ41" i="1"/>
  <c r="JX23" i="1"/>
  <c r="JQ40" i="1"/>
  <c r="JQ20" i="1"/>
  <c r="JJ37" i="1"/>
  <c r="JJ17" i="1"/>
  <c r="JC34" i="1"/>
  <c r="JC14" i="1"/>
  <c r="JX42" i="1"/>
  <c r="JX22" i="1"/>
  <c r="JQ39" i="1"/>
  <c r="JQ19" i="1"/>
  <c r="JJ36" i="1"/>
  <c r="JJ16" i="1"/>
  <c r="JC33" i="1"/>
  <c r="JC13" i="1"/>
  <c r="JX41" i="1"/>
  <c r="JX21" i="1"/>
  <c r="JQ38" i="1"/>
  <c r="JQ18" i="1"/>
  <c r="JJ35" i="1"/>
  <c r="JJ15" i="1"/>
  <c r="JC32" i="1"/>
  <c r="JC12" i="1"/>
  <c r="JX40" i="1"/>
  <c r="JX20" i="1"/>
  <c r="JQ37" i="1"/>
  <c r="JQ17" i="1"/>
  <c r="JJ34" i="1"/>
  <c r="JJ14" i="1"/>
  <c r="JC31" i="1"/>
  <c r="JC11" i="1"/>
  <c r="JX39" i="1"/>
  <c r="JX19" i="1"/>
  <c r="JQ36" i="1"/>
  <c r="JQ16" i="1"/>
  <c r="JJ33" i="1"/>
  <c r="JJ13" i="1"/>
  <c r="JC30" i="1"/>
  <c r="JC10" i="1"/>
  <c r="JQ42" i="1"/>
  <c r="JJ38" i="1"/>
  <c r="KQ83" i="2"/>
  <c r="Y67" i="2" s="1"/>
  <c r="W58" i="2"/>
  <c r="M58" i="2"/>
  <c r="X58" i="2"/>
  <c r="KR55" i="2"/>
  <c r="L58" i="2"/>
  <c r="O28" i="2"/>
  <c r="E43" i="2"/>
  <c r="V8" i="2"/>
  <c r="JL67" i="2"/>
  <c r="IO8" i="2"/>
  <c r="U28" i="2"/>
  <c r="Z28" i="2"/>
  <c r="E28" i="2"/>
  <c r="AB50" i="1"/>
  <c r="AB49" i="1"/>
  <c r="AB48" i="1"/>
  <c r="X57" i="1"/>
  <c r="X56" i="1"/>
  <c r="X54" i="1"/>
  <c r="Q52" i="1"/>
  <c r="M55" i="1"/>
  <c r="AB57" i="1"/>
  <c r="AB56" i="1"/>
  <c r="AB55" i="1"/>
  <c r="AB54" i="1"/>
  <c r="AB53" i="1"/>
  <c r="AB52" i="1"/>
  <c r="AB51" i="1"/>
  <c r="W57" i="1"/>
  <c r="W56" i="1"/>
  <c r="W55" i="1"/>
  <c r="W54" i="1"/>
  <c r="W53" i="1"/>
  <c r="W52" i="1"/>
  <c r="W51" i="1"/>
  <c r="W50" i="1"/>
  <c r="Q51" i="1"/>
  <c r="Q50" i="1"/>
  <c r="W49" i="1"/>
  <c r="W48" i="1"/>
  <c r="Q57" i="1"/>
  <c r="Q56" i="1"/>
  <c r="Q55" i="1"/>
  <c r="Q54" i="1"/>
  <c r="Q53" i="1"/>
  <c r="Q49" i="1"/>
  <c r="Q48" i="1"/>
  <c r="L57" i="1"/>
  <c r="L56" i="1"/>
  <c r="L55" i="1"/>
  <c r="L54" i="1"/>
  <c r="L53" i="1"/>
  <c r="L52" i="1"/>
  <c r="L51" i="1"/>
  <c r="L50" i="1"/>
  <c r="G57" i="1"/>
  <c r="G56" i="1"/>
  <c r="G55" i="1"/>
  <c r="G54" i="1"/>
  <c r="G53" i="1"/>
  <c r="G52" i="1"/>
  <c r="G51" i="1"/>
  <c r="G50" i="1"/>
  <c r="G49" i="1"/>
  <c r="G48" i="1"/>
  <c r="BX11" i="1"/>
  <c r="BX12" i="1" s="1"/>
  <c r="BX8" i="1"/>
  <c r="BX9" i="1" s="1"/>
  <c r="BX10" i="1" s="1"/>
  <c r="JU42" i="1"/>
  <c r="JU41" i="1"/>
  <c r="JU40" i="1"/>
  <c r="JU39" i="1"/>
  <c r="JU38" i="1"/>
  <c r="JU37" i="1"/>
  <c r="JU36" i="1"/>
  <c r="JU35" i="1"/>
  <c r="JU34" i="1"/>
  <c r="JU33" i="1"/>
  <c r="JU32" i="1"/>
  <c r="JU31" i="1"/>
  <c r="JU30" i="1"/>
  <c r="JU29" i="1"/>
  <c r="JU28" i="1"/>
  <c r="JU27" i="1"/>
  <c r="JU26" i="1"/>
  <c r="JU25" i="1"/>
  <c r="JU24" i="1"/>
  <c r="JU23" i="1"/>
  <c r="JU22" i="1"/>
  <c r="JU21" i="1"/>
  <c r="JS85" i="1" s="1"/>
  <c r="JU20" i="1"/>
  <c r="JU19" i="1"/>
  <c r="JU18" i="1"/>
  <c r="JU17" i="1"/>
  <c r="JS81" i="1" s="1"/>
  <c r="JU16" i="1"/>
  <c r="JU15" i="1"/>
  <c r="JU14" i="1"/>
  <c r="JU13" i="1"/>
  <c r="JU12" i="1"/>
  <c r="JU11" i="1"/>
  <c r="JU10" i="1"/>
  <c r="JS83" i="1" s="1"/>
  <c r="JT83" i="1" s="1"/>
  <c r="Y67" i="1" s="1"/>
  <c r="JU9" i="1"/>
  <c r="JU8" i="1"/>
  <c r="JU7" i="1"/>
  <c r="JU6" i="1"/>
  <c r="JN42" i="1"/>
  <c r="JN41" i="1"/>
  <c r="JN40" i="1"/>
  <c r="JN39" i="1"/>
  <c r="JN38" i="1"/>
  <c r="JN37" i="1"/>
  <c r="JN36" i="1"/>
  <c r="JN35" i="1"/>
  <c r="JN34" i="1"/>
  <c r="JN33" i="1"/>
  <c r="JN32" i="1"/>
  <c r="JN31" i="1"/>
  <c r="JN30" i="1"/>
  <c r="JN29" i="1"/>
  <c r="JN28" i="1"/>
  <c r="JN27" i="1"/>
  <c r="JN26" i="1"/>
  <c r="JN25" i="1"/>
  <c r="JN24" i="1"/>
  <c r="JN23" i="1"/>
  <c r="JN22" i="1"/>
  <c r="JN21" i="1"/>
  <c r="JL85" i="1" s="1"/>
  <c r="JM85" i="1" s="1"/>
  <c r="T69" i="1" s="1"/>
  <c r="JN20" i="1"/>
  <c r="JN19" i="1"/>
  <c r="JN18" i="1"/>
  <c r="JN17" i="1"/>
  <c r="JN16" i="1"/>
  <c r="JN15" i="1"/>
  <c r="JN14" i="1"/>
  <c r="JL84" i="1" s="1"/>
  <c r="JN13" i="1"/>
  <c r="JN12" i="1"/>
  <c r="JL80" i="1" s="1"/>
  <c r="JN11" i="1"/>
  <c r="JN10" i="1"/>
  <c r="JN9" i="1"/>
  <c r="JN8" i="1"/>
  <c r="JN7" i="1"/>
  <c r="JN6" i="1"/>
  <c r="JG42" i="1"/>
  <c r="JG41" i="1"/>
  <c r="JG40" i="1"/>
  <c r="JG39" i="1"/>
  <c r="JG38" i="1"/>
  <c r="JG37" i="1"/>
  <c r="JG36" i="1"/>
  <c r="JG35" i="1"/>
  <c r="JG34" i="1"/>
  <c r="JG33" i="1"/>
  <c r="JG32" i="1"/>
  <c r="JG31" i="1"/>
  <c r="JG30" i="1"/>
  <c r="JG29" i="1"/>
  <c r="JG28" i="1"/>
  <c r="JG27" i="1"/>
  <c r="JG26" i="1"/>
  <c r="JG25" i="1"/>
  <c r="JG24" i="1"/>
  <c r="JG23" i="1"/>
  <c r="JG22" i="1"/>
  <c r="JG21" i="1"/>
  <c r="JE85" i="1" s="1"/>
  <c r="JF85" i="1" s="1"/>
  <c r="N69" i="1" s="1"/>
  <c r="JG20" i="1"/>
  <c r="JG19" i="1"/>
  <c r="JG18" i="1"/>
  <c r="JG17" i="1"/>
  <c r="JE81" i="1" s="1"/>
  <c r="JG16" i="1"/>
  <c r="JG15" i="1"/>
  <c r="JG14" i="1"/>
  <c r="JG13" i="1"/>
  <c r="JG12" i="1"/>
  <c r="JG11" i="1"/>
  <c r="JG10" i="1"/>
  <c r="JG9" i="1"/>
  <c r="JG8" i="1"/>
  <c r="JG7" i="1"/>
  <c r="JG6" i="1"/>
  <c r="IZ42" i="1"/>
  <c r="IZ41" i="1"/>
  <c r="IZ40" i="1"/>
  <c r="IZ39" i="1"/>
  <c r="IZ38" i="1"/>
  <c r="IZ37" i="1"/>
  <c r="IZ36" i="1"/>
  <c r="IZ35" i="1"/>
  <c r="IZ34" i="1"/>
  <c r="IZ33" i="1"/>
  <c r="IZ32" i="1"/>
  <c r="IZ31" i="1"/>
  <c r="IZ30" i="1"/>
  <c r="IZ29" i="1"/>
  <c r="IZ28" i="1"/>
  <c r="IZ27" i="1"/>
  <c r="IZ26" i="1"/>
  <c r="IZ25" i="1"/>
  <c r="IZ24" i="1"/>
  <c r="IZ23" i="1"/>
  <c r="IZ22" i="1"/>
  <c r="IZ21" i="1"/>
  <c r="IX85" i="1" s="1"/>
  <c r="IY85" i="1" s="1"/>
  <c r="I69" i="1" s="1"/>
  <c r="IZ20" i="1"/>
  <c r="IZ19" i="1"/>
  <c r="IZ18" i="1"/>
  <c r="IZ17" i="1"/>
  <c r="IZ16" i="1"/>
  <c r="IZ15" i="1"/>
  <c r="IZ14" i="1"/>
  <c r="IX84" i="1" s="1"/>
  <c r="IY84" i="1" s="1"/>
  <c r="I68" i="1" s="1"/>
  <c r="IZ13" i="1"/>
  <c r="IZ12" i="1"/>
  <c r="IZ11" i="1"/>
  <c r="IZ10" i="1"/>
  <c r="IX83" i="1" s="1"/>
  <c r="IZ9" i="1"/>
  <c r="IZ8" i="1"/>
  <c r="IZ7" i="1"/>
  <c r="IZ6" i="1"/>
  <c r="IS42" i="1"/>
  <c r="IV42" i="1" s="1"/>
  <c r="IS41" i="1"/>
  <c r="IV41" i="1" s="1"/>
  <c r="IS40" i="1"/>
  <c r="IV40" i="1" s="1"/>
  <c r="IS39" i="1"/>
  <c r="IV39" i="1" s="1"/>
  <c r="IS38" i="1"/>
  <c r="IS37" i="1"/>
  <c r="IS36" i="1"/>
  <c r="IS35" i="1"/>
  <c r="IS34" i="1"/>
  <c r="IV34" i="1" s="1"/>
  <c r="IS33" i="1"/>
  <c r="IV33" i="1" s="1"/>
  <c r="IS32" i="1"/>
  <c r="IV32" i="1" s="1"/>
  <c r="IS31" i="1"/>
  <c r="IV31" i="1" s="1"/>
  <c r="IS30" i="1"/>
  <c r="IV30" i="1" s="1"/>
  <c r="IS29" i="1"/>
  <c r="IV29" i="1" s="1"/>
  <c r="IS28" i="1"/>
  <c r="IV28" i="1" s="1"/>
  <c r="IS27" i="1"/>
  <c r="IS26" i="1"/>
  <c r="IS25" i="1"/>
  <c r="IS24" i="1"/>
  <c r="IS23" i="1"/>
  <c r="IS22" i="1"/>
  <c r="IV22" i="1" s="1"/>
  <c r="IS21" i="1"/>
  <c r="IQ85" i="1" s="1"/>
  <c r="IS20" i="1"/>
  <c r="IV20" i="1" s="1"/>
  <c r="IS19" i="1"/>
  <c r="IV19" i="1" s="1"/>
  <c r="IS18" i="1"/>
  <c r="IV18" i="1" s="1"/>
  <c r="IS17" i="1"/>
  <c r="IS16" i="1"/>
  <c r="IV16" i="1" s="1"/>
  <c r="IS15" i="1"/>
  <c r="IV15" i="1" s="1"/>
  <c r="IS14" i="1"/>
  <c r="IV14" i="1" s="1"/>
  <c r="IS13" i="1"/>
  <c r="IV13" i="1" s="1"/>
  <c r="IS12" i="1"/>
  <c r="IV12" i="1" s="1"/>
  <c r="IS11" i="1"/>
  <c r="IS10" i="1"/>
  <c r="IQ83" i="1" s="1"/>
  <c r="IS9" i="1"/>
  <c r="IS8" i="1"/>
  <c r="IS7" i="1"/>
  <c r="IS6" i="1"/>
  <c r="JE80" i="1" l="1"/>
  <c r="IQ81" i="1"/>
  <c r="IR85" i="1" s="1"/>
  <c r="D69" i="1" s="1"/>
  <c r="JL79" i="1"/>
  <c r="JE83" i="1"/>
  <c r="JF83" i="1" s="1"/>
  <c r="N67" i="1" s="1"/>
  <c r="JS80" i="1"/>
  <c r="IQ79" i="1"/>
  <c r="D70" i="2"/>
  <c r="JS86" i="2"/>
  <c r="I70" i="2" s="1"/>
  <c r="KH72" i="2"/>
  <c r="KH73" i="2" s="1"/>
  <c r="T63" i="2" s="1"/>
  <c r="JZ72" i="2"/>
  <c r="JZ73" i="2" s="1"/>
  <c r="N63" i="2" s="1"/>
  <c r="JR72" i="2"/>
  <c r="JR73" i="2" s="1"/>
  <c r="I63" i="2" s="1"/>
  <c r="JJ72" i="2"/>
  <c r="JJ73" i="2" s="1"/>
  <c r="D63" i="2" s="1"/>
  <c r="X51" i="1"/>
  <c r="Q59" i="1"/>
  <c r="O45" i="1" s="1"/>
  <c r="X53" i="1"/>
  <c r="X52" i="1"/>
  <c r="X50" i="1"/>
  <c r="X55" i="1"/>
  <c r="JS84" i="1"/>
  <c r="W59" i="1"/>
  <c r="U45" i="1" s="1"/>
  <c r="JE84" i="1"/>
  <c r="JF84" i="1" s="1"/>
  <c r="N68" i="1" s="1"/>
  <c r="JL81" i="1"/>
  <c r="X48" i="1"/>
  <c r="IX80" i="1"/>
  <c r="X49" i="1"/>
  <c r="JL83" i="1"/>
  <c r="JM83" i="1" s="1"/>
  <c r="T67" i="1" s="1"/>
  <c r="JX43" i="1"/>
  <c r="JT87" i="1" s="1"/>
  <c r="Y71" i="1" s="1"/>
  <c r="JC43" i="1"/>
  <c r="IY87" i="1" s="1"/>
  <c r="I71" i="1" s="1"/>
  <c r="M48" i="1"/>
  <c r="L48" i="1"/>
  <c r="M53" i="1"/>
  <c r="AB59" i="1"/>
  <c r="Z45" i="1" s="1"/>
  <c r="M50" i="1"/>
  <c r="M54" i="1"/>
  <c r="IV21" i="1"/>
  <c r="M52" i="1"/>
  <c r="M56" i="1"/>
  <c r="IV17" i="1"/>
  <c r="JJ43" i="1"/>
  <c r="JF87" i="1" s="1"/>
  <c r="N71" i="1" s="1"/>
  <c r="M57" i="1"/>
  <c r="JQ43" i="1"/>
  <c r="JM87" i="1" s="1"/>
  <c r="T71" i="1" s="1"/>
  <c r="G59" i="1"/>
  <c r="E45" i="1" s="1"/>
  <c r="M51" i="1"/>
  <c r="M49" i="1"/>
  <c r="L49" i="1"/>
  <c r="IP8" i="2"/>
  <c r="T8" i="2" s="1"/>
  <c r="KB52" i="2"/>
  <c r="N64" i="2"/>
  <c r="JL52" i="2"/>
  <c r="JL66" i="2" s="1"/>
  <c r="D64" i="2"/>
  <c r="I64" i="2"/>
  <c r="JT52" i="2"/>
  <c r="E24" i="2"/>
  <c r="X8" i="2"/>
  <c r="KJ52" i="2"/>
  <c r="T64" i="2"/>
  <c r="Y64" i="2"/>
  <c r="KR52" i="2"/>
  <c r="E41" i="2"/>
  <c r="IQ80" i="1"/>
  <c r="JM84" i="1"/>
  <c r="T68" i="1" s="1"/>
  <c r="JT85" i="1"/>
  <c r="Y69" i="1" s="1"/>
  <c r="IR83" i="1"/>
  <c r="D67" i="1" s="1"/>
  <c r="IQ84" i="1"/>
  <c r="IX81" i="1"/>
  <c r="JS79" i="1"/>
  <c r="JE6" i="1"/>
  <c r="JE79" i="1"/>
  <c r="IX6" i="1"/>
  <c r="IX79" i="1"/>
  <c r="IY83" i="1" s="1"/>
  <c r="I67" i="1" s="1"/>
  <c r="JE7" i="1"/>
  <c r="JE8" i="1"/>
  <c r="JS11" i="1"/>
  <c r="JE9" i="1"/>
  <c r="JL14" i="1"/>
  <c r="JL15" i="1"/>
  <c r="IQ8" i="1"/>
  <c r="JE18" i="1"/>
  <c r="JS24" i="1"/>
  <c r="JL16" i="1"/>
  <c r="JS18" i="1"/>
  <c r="JL21" i="1"/>
  <c r="JS19" i="1"/>
  <c r="JL34" i="1"/>
  <c r="JS17" i="1"/>
  <c r="JL41" i="1"/>
  <c r="JE38" i="1"/>
  <c r="JS28" i="1"/>
  <c r="JL9" i="1"/>
  <c r="JL26" i="1"/>
  <c r="JS9" i="1"/>
  <c r="JS29" i="1"/>
  <c r="JL7" i="1"/>
  <c r="JL27" i="1"/>
  <c r="JS10" i="1"/>
  <c r="JS30" i="1"/>
  <c r="JL42" i="1"/>
  <c r="JL24" i="1"/>
  <c r="JL30" i="1"/>
  <c r="JS34" i="1"/>
  <c r="JL32" i="1"/>
  <c r="JL13" i="1"/>
  <c r="JL33" i="1"/>
  <c r="JS16" i="1"/>
  <c r="JS36" i="1"/>
  <c r="JL25" i="1"/>
  <c r="JS33" i="1"/>
  <c r="JS35" i="1"/>
  <c r="JE32" i="1"/>
  <c r="JE39" i="1"/>
  <c r="JL23" i="1"/>
  <c r="JS7" i="1"/>
  <c r="JS13" i="1"/>
  <c r="JL11" i="1"/>
  <c r="JL12" i="1"/>
  <c r="JE12" i="1"/>
  <c r="JS27" i="1"/>
  <c r="JS40" i="1"/>
  <c r="JL22" i="1"/>
  <c r="JL10" i="1"/>
  <c r="JL31" i="1"/>
  <c r="JS15" i="1"/>
  <c r="JL18" i="1"/>
  <c r="JS21" i="1"/>
  <c r="JS41" i="1"/>
  <c r="JE19" i="1"/>
  <c r="JS26" i="1"/>
  <c r="JS8" i="1"/>
  <c r="JE13" i="1"/>
  <c r="JS14" i="1"/>
  <c r="JL17" i="1"/>
  <c r="JS22" i="1"/>
  <c r="JS42" i="1"/>
  <c r="JS25" i="1"/>
  <c r="IX11" i="1"/>
  <c r="IX31" i="1"/>
  <c r="JE27" i="1"/>
  <c r="JE34" i="1"/>
  <c r="JL37" i="1"/>
  <c r="JS39" i="1"/>
  <c r="JE15" i="1"/>
  <c r="JE35" i="1"/>
  <c r="JL38" i="1"/>
  <c r="JE16" i="1"/>
  <c r="JE36" i="1"/>
  <c r="JL19" i="1"/>
  <c r="JL39" i="1"/>
  <c r="JE17" i="1"/>
  <c r="JE37" i="1"/>
  <c r="JL20" i="1"/>
  <c r="JL40" i="1"/>
  <c r="JS23" i="1"/>
  <c r="JL35" i="1"/>
  <c r="IQ30" i="1"/>
  <c r="JE22" i="1"/>
  <c r="IX14" i="1"/>
  <c r="IQ19" i="1"/>
  <c r="IQ12" i="1"/>
  <c r="IQ20" i="1"/>
  <c r="JE25" i="1"/>
  <c r="IX18" i="1"/>
  <c r="IQ16" i="1"/>
  <c r="JE28" i="1"/>
  <c r="IQ38" i="1"/>
  <c r="JE10" i="1"/>
  <c r="JE30" i="1"/>
  <c r="JE11" i="1"/>
  <c r="JE31" i="1"/>
  <c r="JL6" i="1"/>
  <c r="JE41" i="1"/>
  <c r="IQ10" i="1"/>
  <c r="IQ11" i="1"/>
  <c r="JS20" i="1"/>
  <c r="IX37" i="1"/>
  <c r="JE29" i="1"/>
  <c r="JE33" i="1"/>
  <c r="IQ29" i="1"/>
  <c r="IX38" i="1"/>
  <c r="IQ36" i="1"/>
  <c r="IX20" i="1"/>
  <c r="JL28" i="1"/>
  <c r="JS31" i="1"/>
  <c r="IQ28" i="1"/>
  <c r="IX32" i="1"/>
  <c r="JE23" i="1"/>
  <c r="IQ32" i="1"/>
  <c r="IX16" i="1"/>
  <c r="IQ14" i="1"/>
  <c r="IX39" i="1"/>
  <c r="IQ17" i="1"/>
  <c r="JE14" i="1"/>
  <c r="JL29" i="1"/>
  <c r="JS12" i="1"/>
  <c r="JS32" i="1"/>
  <c r="JE20" i="1"/>
  <c r="IQ9" i="1"/>
  <c r="IX33" i="1"/>
  <c r="JE42" i="1"/>
  <c r="IX17" i="1"/>
  <c r="JE26" i="1"/>
  <c r="IQ15" i="1"/>
  <c r="IQ18" i="1"/>
  <c r="JL8" i="1"/>
  <c r="IQ39" i="1"/>
  <c r="JS37" i="1"/>
  <c r="JS38" i="1"/>
  <c r="IX13" i="1"/>
  <c r="IQ31" i="1"/>
  <c r="IX15" i="1"/>
  <c r="IQ33" i="1"/>
  <c r="IQ34" i="1"/>
  <c r="IX19" i="1"/>
  <c r="IQ37" i="1"/>
  <c r="JS6" i="1"/>
  <c r="IX36" i="1"/>
  <c r="IQ35" i="1"/>
  <c r="IX27" i="1"/>
  <c r="JE40" i="1"/>
  <c r="IX12" i="1"/>
  <c r="JE21" i="1"/>
  <c r="JL36" i="1"/>
  <c r="IX34" i="1"/>
  <c r="IX35" i="1"/>
  <c r="JE24" i="1"/>
  <c r="IQ13" i="1"/>
  <c r="IX40" i="1"/>
  <c r="IX24" i="1"/>
  <c r="IQ25" i="1"/>
  <c r="IX8" i="1"/>
  <c r="IX28" i="1"/>
  <c r="IQ41" i="1"/>
  <c r="IQ26" i="1"/>
  <c r="IX9" i="1"/>
  <c r="IX29" i="1"/>
  <c r="IQ7" i="1"/>
  <c r="IQ27" i="1"/>
  <c r="IX10" i="1"/>
  <c r="IX30" i="1"/>
  <c r="IX21" i="1"/>
  <c r="IQ40" i="1"/>
  <c r="IX23" i="1"/>
  <c r="IQ22" i="1"/>
  <c r="IQ23" i="1"/>
  <c r="IX25" i="1"/>
  <c r="IQ24" i="1"/>
  <c r="IQ6" i="1"/>
  <c r="IQ42" i="1"/>
  <c r="IX26" i="1"/>
  <c r="IX41" i="1"/>
  <c r="IX22" i="1"/>
  <c r="IQ21" i="1"/>
  <c r="IX7" i="1"/>
  <c r="I28" i="1" s="1"/>
  <c r="J28" i="1" s="1"/>
  <c r="IX42" i="1"/>
  <c r="N12" i="1"/>
  <c r="N11" i="1"/>
  <c r="N10" i="1"/>
  <c r="N9" i="1"/>
  <c r="K12" i="1"/>
  <c r="M12" i="1" s="1"/>
  <c r="K11" i="1"/>
  <c r="M11" i="1" s="1"/>
  <c r="K10" i="1"/>
  <c r="M10" i="1" s="1"/>
  <c r="K9" i="1"/>
  <c r="M9" i="1" s="1"/>
  <c r="HS8" i="1"/>
  <c r="HS9" i="1" s="1"/>
  <c r="HS10" i="1" s="1"/>
  <c r="HS11" i="1" s="1"/>
  <c r="HS12" i="1" s="1"/>
  <c r="HN8" i="1"/>
  <c r="HN9" i="1" s="1"/>
  <c r="HN10" i="1" s="1"/>
  <c r="HN11" i="1" s="1"/>
  <c r="HN12" i="1" s="1"/>
  <c r="HI8" i="1"/>
  <c r="HI9" i="1" s="1"/>
  <c r="HI10" i="1" s="1"/>
  <c r="HI11" i="1" s="1"/>
  <c r="HI12" i="1" s="1"/>
  <c r="HD8" i="1"/>
  <c r="HD9" i="1" s="1"/>
  <c r="HD10" i="1" s="1"/>
  <c r="HD11" i="1" s="1"/>
  <c r="HD12" i="1" s="1"/>
  <c r="GS8" i="1"/>
  <c r="GS9" i="1" s="1"/>
  <c r="GS10" i="1" s="1"/>
  <c r="GS11" i="1" s="1"/>
  <c r="GS12" i="1" s="1"/>
  <c r="GN8" i="1"/>
  <c r="GN9" i="1" s="1"/>
  <c r="GN10" i="1" s="1"/>
  <c r="GN11" i="1" s="1"/>
  <c r="GN12" i="1" s="1"/>
  <c r="GI8" i="1"/>
  <c r="GI9" i="1" s="1"/>
  <c r="GI10" i="1" s="1"/>
  <c r="GI11" i="1" s="1"/>
  <c r="GI12" i="1" s="1"/>
  <c r="GC8" i="1"/>
  <c r="GC9" i="1" s="1"/>
  <c r="GC10" i="1" s="1"/>
  <c r="GC11" i="1" s="1"/>
  <c r="GC12" i="1" s="1"/>
  <c r="FX8" i="1"/>
  <c r="FX9" i="1" s="1"/>
  <c r="FX10" i="1" s="1"/>
  <c r="FX11" i="1" s="1"/>
  <c r="FX12" i="1" s="1"/>
  <c r="FR8" i="1"/>
  <c r="FR9" i="1" s="1"/>
  <c r="FR10" i="1" s="1"/>
  <c r="FR11" i="1" s="1"/>
  <c r="FR12" i="1" s="1"/>
  <c r="FL8" i="1"/>
  <c r="FL9" i="1" s="1"/>
  <c r="FL10" i="1" s="1"/>
  <c r="FL11" i="1" s="1"/>
  <c r="FL12" i="1" s="1"/>
  <c r="FG8" i="1"/>
  <c r="FG9" i="1" s="1"/>
  <c r="FG10" i="1" s="1"/>
  <c r="FG11" i="1" s="1"/>
  <c r="FG12" i="1" s="1"/>
  <c r="FA8" i="1"/>
  <c r="FA9" i="1" s="1"/>
  <c r="FA10" i="1" s="1"/>
  <c r="FA11" i="1" s="1"/>
  <c r="FA12" i="1" s="1"/>
  <c r="EV8" i="1"/>
  <c r="EV9" i="1" s="1"/>
  <c r="EV10" i="1" s="1"/>
  <c r="EV11" i="1" s="1"/>
  <c r="EV12" i="1" s="1"/>
  <c r="EQ8" i="1"/>
  <c r="EQ9" i="1" s="1"/>
  <c r="EQ10" i="1" s="1"/>
  <c r="EQ11" i="1" s="1"/>
  <c r="EQ12" i="1" s="1"/>
  <c r="EK8" i="1"/>
  <c r="EK9" i="1" s="1"/>
  <c r="EK10" i="1" s="1"/>
  <c r="EK11" i="1" s="1"/>
  <c r="EK12" i="1" s="1"/>
  <c r="EF8" i="1"/>
  <c r="EF9" i="1" s="1"/>
  <c r="EF10" i="1" s="1"/>
  <c r="EF11" i="1" s="1"/>
  <c r="EF12" i="1" s="1"/>
  <c r="DZ8" i="1"/>
  <c r="DZ9" i="1" s="1"/>
  <c r="DZ10" i="1" s="1"/>
  <c r="DZ11" i="1" s="1"/>
  <c r="DZ12" i="1" s="1"/>
  <c r="DU8" i="1"/>
  <c r="DU9" i="1" s="1"/>
  <c r="DU10" i="1" s="1"/>
  <c r="DU11" i="1" s="1"/>
  <c r="DU12" i="1" s="1"/>
  <c r="DO8" i="1"/>
  <c r="DO9" i="1" s="1"/>
  <c r="DO10" i="1" s="1"/>
  <c r="DO11" i="1" s="1"/>
  <c r="DO12" i="1" s="1"/>
  <c r="BS8" i="1"/>
  <c r="BS9" i="1" s="1"/>
  <c r="BS10" i="1" s="1"/>
  <c r="BS11" i="1" s="1"/>
  <c r="BS12" i="1" s="1"/>
  <c r="BN8" i="1"/>
  <c r="BN9" i="1" s="1"/>
  <c r="BN10" i="1" s="1"/>
  <c r="BN11" i="1" s="1"/>
  <c r="BN12" i="1" s="1"/>
  <c r="BH8" i="1"/>
  <c r="BH9" i="1" s="1"/>
  <c r="BH10" i="1" s="1"/>
  <c r="BH11" i="1" s="1"/>
  <c r="BH12" i="1" s="1"/>
  <c r="BC8" i="1"/>
  <c r="BC9" i="1" s="1"/>
  <c r="BC10" i="1" s="1"/>
  <c r="BC11" i="1" s="1"/>
  <c r="BC12" i="1" s="1"/>
  <c r="AX8" i="1"/>
  <c r="AS8" i="1"/>
  <c r="AS9" i="1" s="1"/>
  <c r="AS10" i="1" s="1"/>
  <c r="AS11" i="1" s="1"/>
  <c r="AS12" i="1" s="1"/>
  <c r="AN8" i="1"/>
  <c r="AN9" i="1" s="1"/>
  <c r="AN10" i="1" s="1"/>
  <c r="AN11" i="1" s="1"/>
  <c r="AN12" i="1" s="1"/>
  <c r="HU12" i="1"/>
  <c r="H12" i="1"/>
  <c r="I12" i="1" s="1"/>
  <c r="HU11" i="1"/>
  <c r="E11" i="1"/>
  <c r="H11" i="1" s="1"/>
  <c r="I11" i="1" s="1"/>
  <c r="HU10" i="1"/>
  <c r="E10" i="1"/>
  <c r="H10" i="1" s="1"/>
  <c r="I10" i="1" s="1"/>
  <c r="HU9" i="1"/>
  <c r="E9" i="1"/>
  <c r="H9" i="1" s="1"/>
  <c r="I9" i="1" s="1"/>
  <c r="HU8" i="1"/>
  <c r="GX8" i="1"/>
  <c r="GX9" i="1" s="1"/>
  <c r="GX10" i="1" s="1"/>
  <c r="GX11" i="1" s="1"/>
  <c r="GX12" i="1" s="1"/>
  <c r="DI8" i="1"/>
  <c r="DI9" i="1" s="1"/>
  <c r="DI10" i="1" s="1"/>
  <c r="DI11" i="1" s="1"/>
  <c r="DI12" i="1" s="1"/>
  <c r="DD8" i="1"/>
  <c r="DD9" i="1" s="1"/>
  <c r="DD10" i="1" s="1"/>
  <c r="DD11" i="1" s="1"/>
  <c r="DD12" i="1" s="1"/>
  <c r="CY8" i="1"/>
  <c r="CY9" i="1" s="1"/>
  <c r="CY10" i="1" s="1"/>
  <c r="CY11" i="1" s="1"/>
  <c r="CY12" i="1" s="1"/>
  <c r="CT8" i="1"/>
  <c r="CT9" i="1" s="1"/>
  <c r="CT10" i="1" s="1"/>
  <c r="CT11" i="1" s="1"/>
  <c r="CT12" i="1" s="1"/>
  <c r="CN8" i="1"/>
  <c r="CN9" i="1" s="1"/>
  <c r="CN10" i="1" s="1"/>
  <c r="CN11" i="1" s="1"/>
  <c r="CN12" i="1" s="1"/>
  <c r="CH8" i="1"/>
  <c r="CH9" i="1" s="1"/>
  <c r="CH10" i="1" s="1"/>
  <c r="CH11" i="1" s="1"/>
  <c r="CC8" i="1"/>
  <c r="CC9" i="1" s="1"/>
  <c r="CC10" i="1" s="1"/>
  <c r="CC11" i="1" s="1"/>
  <c r="CC12" i="1" s="1"/>
  <c r="AI8" i="1"/>
  <c r="AI9" i="1" s="1"/>
  <c r="AI10" i="1" s="1"/>
  <c r="AI11" i="1" s="1"/>
  <c r="AI12" i="1" s="1"/>
  <c r="M8" i="1"/>
  <c r="E8" i="1"/>
  <c r="J8" i="1" s="1"/>
  <c r="E19" i="1" s="1"/>
  <c r="N8" i="1"/>
  <c r="JT49" i="1" l="1"/>
  <c r="JU49" i="1" s="1"/>
  <c r="IY52" i="1"/>
  <c r="IZ52" i="1" s="1"/>
  <c r="IY51" i="1"/>
  <c r="IZ51" i="1" s="1"/>
  <c r="IY49" i="1"/>
  <c r="IZ49" i="1" s="1"/>
  <c r="IY50" i="1"/>
  <c r="IZ50" i="1" s="1"/>
  <c r="JM54" i="1"/>
  <c r="JN54" i="1" s="1"/>
  <c r="JM53" i="1"/>
  <c r="JN53" i="1" s="1"/>
  <c r="JM52" i="1"/>
  <c r="JN52" i="1" s="1"/>
  <c r="JM50" i="1"/>
  <c r="JN50" i="1" s="1"/>
  <c r="JM51" i="1"/>
  <c r="JN51" i="1" s="1"/>
  <c r="JM49" i="1"/>
  <c r="JN49" i="1" s="1"/>
  <c r="JF51" i="1"/>
  <c r="JG51" i="1" s="1"/>
  <c r="JF50" i="1"/>
  <c r="JG50" i="1" s="1"/>
  <c r="JF49" i="1"/>
  <c r="JG49" i="1" s="1"/>
  <c r="IR54" i="1"/>
  <c r="IS54" i="1" s="1"/>
  <c r="IR53" i="1"/>
  <c r="IS53" i="1" s="1"/>
  <c r="IR52" i="1"/>
  <c r="IS52" i="1" s="1"/>
  <c r="IR51" i="1"/>
  <c r="IS51" i="1" s="1"/>
  <c r="IR50" i="1"/>
  <c r="IS50" i="1" s="1"/>
  <c r="IR49" i="1"/>
  <c r="IS49" i="1" s="1"/>
  <c r="JT50" i="1"/>
  <c r="JU50" i="1" s="1"/>
  <c r="JT84" i="1"/>
  <c r="Y68" i="1" s="1"/>
  <c r="JT60" i="1"/>
  <c r="JU60" i="1" s="1"/>
  <c r="JT59" i="1"/>
  <c r="JU59" i="1" s="1"/>
  <c r="JT58" i="1"/>
  <c r="JU58" i="1" s="1"/>
  <c r="JT57" i="1"/>
  <c r="JU57" i="1" s="1"/>
  <c r="JT56" i="1"/>
  <c r="JU56" i="1" s="1"/>
  <c r="JT53" i="1"/>
  <c r="JU53" i="1" s="1"/>
  <c r="JT55" i="1"/>
  <c r="JU55" i="1" s="1"/>
  <c r="JT54" i="1"/>
  <c r="JU54" i="1" s="1"/>
  <c r="JT52" i="1"/>
  <c r="JU52" i="1" s="1"/>
  <c r="JT51" i="1"/>
  <c r="JU51" i="1" s="1"/>
  <c r="X59" i="1"/>
  <c r="IR84" i="1"/>
  <c r="D68" i="1" s="1"/>
  <c r="IV43" i="1"/>
  <c r="IR87" i="1" s="1"/>
  <c r="D71" i="1" s="1"/>
  <c r="L59" i="1"/>
  <c r="J45" i="1" s="1"/>
  <c r="M59" i="1"/>
  <c r="E20" i="2"/>
  <c r="U8" i="2"/>
  <c r="E21" i="2" s="1"/>
  <c r="E25" i="2"/>
  <c r="C9" i="2"/>
  <c r="S9" i="2" s="1"/>
  <c r="AX10" i="1"/>
  <c r="AX11" i="1" s="1"/>
  <c r="AX12" i="1" s="1"/>
  <c r="AX9" i="1"/>
  <c r="N28" i="1"/>
  <c r="O28" i="1" s="1"/>
  <c r="N37" i="1"/>
  <c r="O37" i="1" s="1"/>
  <c r="T37" i="1"/>
  <c r="U37" i="1" s="1"/>
  <c r="T36" i="1"/>
  <c r="U36" i="1" s="1"/>
  <c r="T35" i="1"/>
  <c r="U35" i="1" s="1"/>
  <c r="T34" i="1"/>
  <c r="U34" i="1" s="1"/>
  <c r="T33" i="1"/>
  <c r="U33" i="1" s="1"/>
  <c r="T32" i="1"/>
  <c r="U32" i="1" s="1"/>
  <c r="T31" i="1"/>
  <c r="U31" i="1" s="1"/>
  <c r="T30" i="1"/>
  <c r="U30" i="1" s="1"/>
  <c r="T29" i="1"/>
  <c r="U29" i="1" s="1"/>
  <c r="T28" i="1"/>
  <c r="U28" i="1" s="1"/>
  <c r="N36" i="1"/>
  <c r="O36" i="1" s="1"/>
  <c r="N29" i="1"/>
  <c r="O29" i="1" s="1"/>
  <c r="N34" i="1"/>
  <c r="O34" i="1" s="1"/>
  <c r="N35" i="1"/>
  <c r="O35" i="1" s="1"/>
  <c r="Y31" i="1"/>
  <c r="Z31" i="1" s="1"/>
  <c r="Y30" i="1"/>
  <c r="Z30" i="1" s="1"/>
  <c r="Y29" i="1"/>
  <c r="Z29" i="1" s="1"/>
  <c r="Y37" i="1"/>
  <c r="Z37" i="1" s="1"/>
  <c r="Y36" i="1"/>
  <c r="Z36" i="1" s="1"/>
  <c r="Y35" i="1"/>
  <c r="Z35" i="1" s="1"/>
  <c r="Y34" i="1"/>
  <c r="Z34" i="1" s="1"/>
  <c r="Y33" i="1"/>
  <c r="Z33" i="1" s="1"/>
  <c r="Y32" i="1"/>
  <c r="Z32" i="1" s="1"/>
  <c r="Y28" i="1"/>
  <c r="Z28" i="1" s="1"/>
  <c r="N30" i="1"/>
  <c r="O30" i="1" s="1"/>
  <c r="N31" i="1"/>
  <c r="O31" i="1" s="1"/>
  <c r="N33" i="1"/>
  <c r="O33" i="1" s="1"/>
  <c r="N32" i="1"/>
  <c r="O32" i="1" s="1"/>
  <c r="I30" i="1"/>
  <c r="J30" i="1" s="1"/>
  <c r="I29" i="1"/>
  <c r="J29" i="1" s="1"/>
  <c r="I37" i="1"/>
  <c r="J37" i="1" s="1"/>
  <c r="I33" i="1"/>
  <c r="J33" i="1" s="1"/>
  <c r="I34" i="1"/>
  <c r="J34" i="1" s="1"/>
  <c r="I36" i="1"/>
  <c r="J36" i="1" s="1"/>
  <c r="I35" i="1"/>
  <c r="J35" i="1" s="1"/>
  <c r="I32" i="1"/>
  <c r="J32" i="1" s="1"/>
  <c r="I31" i="1"/>
  <c r="J31" i="1" s="1"/>
  <c r="JF48" i="1"/>
  <c r="P8" i="1"/>
  <c r="S8" i="1" s="1"/>
  <c r="HV8" i="1" s="1"/>
  <c r="HW8" i="1" s="1"/>
  <c r="HX8" i="1" s="1"/>
  <c r="JT48" i="1"/>
  <c r="D37" i="1"/>
  <c r="E37" i="1" s="1"/>
  <c r="D36" i="1"/>
  <c r="E36" i="1" s="1"/>
  <c r="D35" i="1"/>
  <c r="E35" i="1" s="1"/>
  <c r="D34" i="1"/>
  <c r="E34" i="1" s="1"/>
  <c r="D28" i="1"/>
  <c r="E28" i="1" s="1"/>
  <c r="D33" i="1"/>
  <c r="E33" i="1" s="1"/>
  <c r="D32" i="1"/>
  <c r="E32" i="1" s="1"/>
  <c r="D31" i="1"/>
  <c r="E31" i="1" s="1"/>
  <c r="D30" i="1"/>
  <c r="E30" i="1" s="1"/>
  <c r="D29" i="1"/>
  <c r="E29" i="1" s="1"/>
  <c r="JM48" i="1"/>
  <c r="IR48" i="1"/>
  <c r="IY48" i="1"/>
  <c r="P12" i="1"/>
  <c r="Q12" i="1" s="1"/>
  <c r="P11" i="1"/>
  <c r="Q11" i="1" s="1"/>
  <c r="P10" i="1"/>
  <c r="Q10" i="1" s="1"/>
  <c r="P9" i="1"/>
  <c r="Q9" i="1" s="1"/>
  <c r="JS74" i="1" l="1"/>
  <c r="JS75" i="1" s="1"/>
  <c r="Y65" i="1" s="1"/>
  <c r="IQ74" i="1"/>
  <c r="IQ75" i="1" s="1"/>
  <c r="D65" i="1" s="1"/>
  <c r="JE74" i="1"/>
  <c r="JE75" i="1" s="1"/>
  <c r="N65" i="1" s="1"/>
  <c r="IX74" i="1"/>
  <c r="IX75" i="1" s="1"/>
  <c r="I65" i="1" s="1"/>
  <c r="JL74" i="1"/>
  <c r="JL75" i="1" s="1"/>
  <c r="T65" i="1" s="1"/>
  <c r="D71" i="2"/>
  <c r="B9" i="2"/>
  <c r="J9" i="2" s="1"/>
  <c r="K19" i="2" s="1"/>
  <c r="K23" i="2"/>
  <c r="IN9" i="2"/>
  <c r="HZ8" i="1"/>
  <c r="E23" i="1"/>
  <c r="JU48" i="1"/>
  <c r="JS68" i="1"/>
  <c r="JS69" i="1" s="1"/>
  <c r="Y64" i="1" s="1"/>
  <c r="JN48" i="1"/>
  <c r="JL68" i="1"/>
  <c r="JL69" i="1" s="1"/>
  <c r="T64" i="1" s="1"/>
  <c r="JE68" i="1"/>
  <c r="JE69" i="1" s="1"/>
  <c r="N64" i="1" s="1"/>
  <c r="IZ48" i="1"/>
  <c r="IX68" i="1"/>
  <c r="IX69" i="1" s="1"/>
  <c r="I64" i="1" s="1"/>
  <c r="IS48" i="1"/>
  <c r="IS62" i="1" s="1"/>
  <c r="IQ68" i="1"/>
  <c r="IQ69" i="1" s="1"/>
  <c r="D64" i="1" s="1"/>
  <c r="JG48" i="1"/>
  <c r="E42" i="1"/>
  <c r="T8" i="1"/>
  <c r="IO9" i="2" l="1"/>
  <c r="IR9" i="2"/>
  <c r="V8" i="1"/>
  <c r="E44" i="1"/>
  <c r="IS63" i="1"/>
  <c r="U8" i="1"/>
  <c r="D72" i="1" s="1"/>
  <c r="E20" i="1"/>
  <c r="IP9" i="2" l="1"/>
  <c r="T9" i="2" s="1"/>
  <c r="J43" i="2"/>
  <c r="J41" i="2" s="1"/>
  <c r="V9" i="2"/>
  <c r="JT67" i="2"/>
  <c r="JT66" i="2" s="1"/>
  <c r="X8" i="1"/>
  <c r="E24" i="1"/>
  <c r="B9" i="1"/>
  <c r="J9" i="1" s="1"/>
  <c r="E21" i="1"/>
  <c r="K20" i="2" l="1"/>
  <c r="U9" i="2"/>
  <c r="I71" i="2" s="1"/>
  <c r="K24" i="2"/>
  <c r="X9" i="2"/>
  <c r="E25" i="1"/>
  <c r="C9" i="1"/>
  <c r="S9" i="1" s="1"/>
  <c r="K19" i="1"/>
  <c r="K21" i="2" l="1"/>
  <c r="B10" i="2"/>
  <c r="J10" i="2" s="1"/>
  <c r="O19" i="2" s="1"/>
  <c r="K25" i="2"/>
  <c r="C10" i="2"/>
  <c r="R10" i="2" s="1"/>
  <c r="S10" i="2" s="1"/>
  <c r="HV9" i="1"/>
  <c r="K23" i="1"/>
  <c r="O23" i="2" l="1"/>
  <c r="IN10" i="2"/>
  <c r="HW9" i="1"/>
  <c r="HZ9" i="1"/>
  <c r="HX9" i="1" l="1"/>
  <c r="T9" i="1" s="1"/>
  <c r="IO10" i="2"/>
  <c r="IR10" i="2"/>
  <c r="V9" i="1"/>
  <c r="IZ63" i="1"/>
  <c r="IZ62" i="1" s="1"/>
  <c r="J44" i="1"/>
  <c r="J42" i="1" s="1"/>
  <c r="U9" i="1" l="1"/>
  <c r="I72" i="1" s="1"/>
  <c r="K20" i="1"/>
  <c r="IP10" i="2"/>
  <c r="T10" i="2" s="1"/>
  <c r="KB67" i="2"/>
  <c r="KB66" i="2" s="1"/>
  <c r="O43" i="2"/>
  <c r="O41" i="2" s="1"/>
  <c r="V10" i="2"/>
  <c r="K21" i="1"/>
  <c r="B10" i="1"/>
  <c r="J10" i="1" s="1"/>
  <c r="O19" i="1" s="1"/>
  <c r="X9" i="1"/>
  <c r="K24" i="1"/>
  <c r="O20" i="2" l="1"/>
  <c r="U10" i="2"/>
  <c r="B11" i="2" s="1"/>
  <c r="J11" i="2" s="1"/>
  <c r="O24" i="2"/>
  <c r="X10" i="2"/>
  <c r="K25" i="1"/>
  <c r="C10" i="1"/>
  <c r="R10" i="1" s="1"/>
  <c r="S10" i="1" s="1"/>
  <c r="O21" i="2" l="1"/>
  <c r="N71" i="2"/>
  <c r="C11" i="2"/>
  <c r="R11" i="2" s="1"/>
  <c r="S11" i="2" s="1"/>
  <c r="O25" i="2"/>
  <c r="U19" i="2"/>
  <c r="HV10" i="1"/>
  <c r="O23" i="1"/>
  <c r="U23" i="2" l="1"/>
  <c r="IN11" i="2"/>
  <c r="HW10" i="1"/>
  <c r="HX10" i="1" s="1"/>
  <c r="T10" i="1" s="1"/>
  <c r="HZ10" i="1"/>
  <c r="IR11" i="2" l="1"/>
  <c r="IO11" i="2"/>
  <c r="V10" i="1"/>
  <c r="O44" i="1"/>
  <c r="O42" i="1" s="1"/>
  <c r="JG63" i="1"/>
  <c r="JG62" i="1" s="1"/>
  <c r="U10" i="1"/>
  <c r="N72" i="1" s="1"/>
  <c r="O20" i="1"/>
  <c r="IP11" i="2" l="1"/>
  <c r="T11" i="2" s="1"/>
  <c r="U43" i="2"/>
  <c r="U41" i="2" s="1"/>
  <c r="KJ67" i="2"/>
  <c r="KJ66" i="2" s="1"/>
  <c r="V11" i="2"/>
  <c r="B11" i="1"/>
  <c r="J11" i="1" s="1"/>
  <c r="U19" i="1" s="1"/>
  <c r="O21" i="1"/>
  <c r="X10" i="1"/>
  <c r="O24" i="1"/>
  <c r="U11" i="2" l="1"/>
  <c r="Y71" i="2" s="1"/>
  <c r="U20" i="2"/>
  <c r="U24" i="2"/>
  <c r="X11" i="2"/>
  <c r="C11" i="1"/>
  <c r="R11" i="1" s="1"/>
  <c r="S11" i="1" s="1"/>
  <c r="O25" i="1"/>
  <c r="B12" i="2" l="1"/>
  <c r="J12" i="2" s="1"/>
  <c r="AA19" i="2" s="1"/>
  <c r="U21" i="2"/>
  <c r="T71" i="2"/>
  <c r="U25" i="2"/>
  <c r="C12" i="2"/>
  <c r="R12" i="2" s="1"/>
  <c r="S12" i="2" s="1"/>
  <c r="U23" i="1"/>
  <c r="HV11" i="1"/>
  <c r="IN12" i="2" l="1"/>
  <c r="AA23" i="2"/>
  <c r="HW11" i="1"/>
  <c r="HX11" i="1" s="1"/>
  <c r="T11" i="1" s="1"/>
  <c r="HZ11" i="1"/>
  <c r="IO12" i="2" l="1"/>
  <c r="IR12" i="2"/>
  <c r="V11" i="1"/>
  <c r="JN63" i="1"/>
  <c r="JN62" i="1" s="1"/>
  <c r="U44" i="1"/>
  <c r="U42" i="1" s="1"/>
  <c r="U11" i="1"/>
  <c r="U20" i="1"/>
  <c r="T72" i="1" l="1"/>
  <c r="IP12" i="2"/>
  <c r="T12" i="2" s="1"/>
  <c r="V12" i="2"/>
  <c r="KR67" i="2"/>
  <c r="Z43" i="2"/>
  <c r="B12" i="1"/>
  <c r="J12" i="1" s="1"/>
  <c r="U21" i="1"/>
  <c r="U24" i="1"/>
  <c r="X11" i="1"/>
  <c r="AA20" i="2" l="1"/>
  <c r="U12" i="2"/>
  <c r="AA21" i="2" s="1"/>
  <c r="AA24" i="2"/>
  <c r="X12" i="2"/>
  <c r="AA25" i="2" s="1"/>
  <c r="C12" i="1"/>
  <c r="R12" i="1" s="1"/>
  <c r="S12" i="1" s="1"/>
  <c r="U25" i="1"/>
  <c r="AA19" i="1"/>
  <c r="HV12" i="1" l="1"/>
  <c r="AA23" i="1"/>
  <c r="HW12" i="1" l="1"/>
  <c r="HX12" i="1" s="1"/>
  <c r="T12" i="1" s="1"/>
  <c r="HZ12" i="1"/>
  <c r="V12" i="1" l="1"/>
  <c r="Z44" i="1"/>
  <c r="Z42" i="1" s="1"/>
  <c r="JU63" i="1"/>
  <c r="JU62" i="1" s="1"/>
  <c r="AA20" i="1"/>
  <c r="U12" i="1"/>
  <c r="AA21" i="1" s="1"/>
  <c r="AA24" i="1" l="1"/>
  <c r="X12" i="1"/>
  <c r="AA25" i="1" s="1"/>
  <c r="KQ61" i="2"/>
  <c r="KR61" i="2" s="1"/>
  <c r="KR66" i="2" s="1"/>
  <c r="Z41" i="2"/>
  <c r="KP72" i="2" l="1"/>
  <c r="KP73" i="2" s="1"/>
  <c r="Y63" i="2" s="1"/>
</calcChain>
</file>

<file path=xl/comments1.xml><?xml version="1.0" encoding="utf-8"?>
<comments xmlns="http://schemas.openxmlformats.org/spreadsheetml/2006/main">
  <authors>
    <author>Stan Jackson</author>
  </authors>
  <commentList>
    <comment ref="F8" authorId="0">
      <text>
        <r>
          <rPr>
            <b/>
            <sz val="9"/>
            <color indexed="81"/>
            <rFont val="Tahoma"/>
            <family val="2"/>
          </rPr>
          <t>Stan Jackson:</t>
        </r>
        <r>
          <rPr>
            <sz val="9"/>
            <color indexed="81"/>
            <rFont val="Tahoma"/>
            <family val="2"/>
          </rPr>
          <t xml:space="preserve">
Insert -1 if won or predicted to win that day's scenario. Insert 0 if lost or predict to lose that day's scenario</t>
        </r>
      </text>
    </comment>
    <comment ref="G8" authorId="0">
      <text>
        <r>
          <rPr>
            <b/>
            <sz val="9"/>
            <color indexed="81"/>
            <rFont val="Tahoma"/>
            <family val="2"/>
          </rPr>
          <t>Stan Jackson:</t>
        </r>
        <r>
          <rPr>
            <sz val="9"/>
            <color indexed="81"/>
            <rFont val="Tahoma"/>
            <family val="2"/>
          </rPr>
          <t xml:space="preserve">
no roll required form the 9th pregame because the starting GSPP points are given</t>
        </r>
      </text>
    </comment>
    <comment ref="N8" authorId="0">
      <text>
        <r>
          <rPr>
            <b/>
            <sz val="9"/>
            <color indexed="81"/>
            <rFont val="Tahoma"/>
            <family val="2"/>
          </rPr>
          <t>Stan Jackson:</t>
        </r>
        <r>
          <rPr>
            <sz val="9"/>
            <color indexed="81"/>
            <rFont val="Tahoma"/>
            <family val="2"/>
          </rPr>
          <t xml:space="preserve">
enter -1 if won previous day, otherwise enter 0
</t>
        </r>
      </text>
    </comment>
    <comment ref="O8" authorId="0">
      <text>
        <r>
          <rPr>
            <b/>
            <sz val="9"/>
            <color indexed="81"/>
            <rFont val="Tahoma"/>
            <family val="2"/>
          </rPr>
          <t>Stan Jackson:</t>
        </r>
        <r>
          <rPr>
            <sz val="9"/>
            <color indexed="81"/>
            <rFont val="Tahoma"/>
            <family val="2"/>
          </rPr>
          <t xml:space="preserve">
Ins</t>
        </r>
      </text>
    </comment>
    <comment ref="AB8" authorId="0">
      <text>
        <r>
          <rPr>
            <b/>
            <sz val="9"/>
            <color indexed="81"/>
            <rFont val="Tahoma"/>
            <family val="2"/>
          </rPr>
          <t>Stan Jackson:</t>
        </r>
        <r>
          <rPr>
            <sz val="9"/>
            <color indexed="81"/>
            <rFont val="Tahoma"/>
            <family val="2"/>
          </rPr>
          <t xml:space="preserve">
This part is not active yet. To be programmed</t>
        </r>
      </text>
    </comment>
    <comment ref="AH8" authorId="0">
      <text>
        <r>
          <rPr>
            <b/>
            <sz val="9"/>
            <color indexed="81"/>
            <rFont val="Tahoma"/>
            <family val="2"/>
          </rPr>
          <t>Stan Jackson:</t>
        </r>
        <r>
          <rPr>
            <sz val="9"/>
            <color indexed="81"/>
            <rFont val="Tahoma"/>
            <family val="2"/>
          </rPr>
          <t xml:space="preserve">
Enter  1 for the unit purchased on that Day or 0  or leave blank if nothing is purchased</t>
        </r>
      </text>
    </comment>
    <comment ref="G9" authorId="0">
      <text>
        <r>
          <rPr>
            <b/>
            <sz val="9"/>
            <color indexed="81"/>
            <rFont val="Tahoma"/>
            <family val="2"/>
          </rPr>
          <t>Stan Jackson:</t>
        </r>
        <r>
          <rPr>
            <sz val="9"/>
            <color indexed="81"/>
            <rFont val="Tahoma"/>
            <family val="2"/>
          </rPr>
          <t xml:space="preserve">
Insert the predicted roll or actual roll during the refit phase to help establish the GSPP points available</t>
        </r>
      </text>
    </comment>
    <comment ref="N9" authorId="0">
      <text>
        <r>
          <rPr>
            <b/>
            <sz val="9"/>
            <color indexed="81"/>
            <rFont val="Tahoma"/>
            <family val="2"/>
          </rPr>
          <t>Stan Jackson:</t>
        </r>
        <r>
          <rPr>
            <sz val="9"/>
            <color indexed="81"/>
            <rFont val="Tahoma"/>
            <family val="2"/>
          </rPr>
          <t xml:space="preserve">
enter -1 if won previous day, otherwise enter 0
</t>
        </r>
      </text>
    </comment>
    <comment ref="O9" authorId="0">
      <text>
        <r>
          <rPr>
            <b/>
            <sz val="9"/>
            <color indexed="81"/>
            <rFont val="Tahoma"/>
            <family val="2"/>
          </rPr>
          <t>Stan Jackson:</t>
        </r>
        <r>
          <rPr>
            <sz val="9"/>
            <color indexed="81"/>
            <rFont val="Tahoma"/>
            <family val="2"/>
          </rPr>
          <t xml:space="preserve">
Expected or actual SCPP roll during the refit phase</t>
        </r>
      </text>
    </comment>
    <comment ref="N10" authorId="0">
      <text>
        <r>
          <rPr>
            <b/>
            <sz val="9"/>
            <color indexed="81"/>
            <rFont val="Tahoma"/>
            <family val="2"/>
          </rPr>
          <t>Stan Jackson:</t>
        </r>
        <r>
          <rPr>
            <sz val="9"/>
            <color indexed="81"/>
            <rFont val="Tahoma"/>
            <family val="2"/>
          </rPr>
          <t xml:space="preserve">
enter -1 if won previous day, otherwise enter 0
</t>
        </r>
      </text>
    </comment>
    <comment ref="N11" authorId="0">
      <text>
        <r>
          <rPr>
            <b/>
            <sz val="9"/>
            <color indexed="81"/>
            <rFont val="Tahoma"/>
            <family val="2"/>
          </rPr>
          <t>Stan Jackson:</t>
        </r>
        <r>
          <rPr>
            <sz val="9"/>
            <color indexed="81"/>
            <rFont val="Tahoma"/>
            <family val="2"/>
          </rPr>
          <t xml:space="preserve">
enter -1 if won previous day, otherwise enter 0
</t>
        </r>
      </text>
    </comment>
    <comment ref="N12" authorId="0">
      <text>
        <r>
          <rPr>
            <b/>
            <sz val="9"/>
            <color indexed="81"/>
            <rFont val="Tahoma"/>
            <family val="2"/>
          </rPr>
          <t>Stan Jackson:</t>
        </r>
        <r>
          <rPr>
            <sz val="9"/>
            <color indexed="81"/>
            <rFont val="Tahoma"/>
            <family val="2"/>
          </rPr>
          <t xml:space="preserve">
enter -1 if won previous day, otherwise enter 0
</t>
        </r>
      </text>
    </comment>
    <comment ref="F48" authorId="0">
      <text>
        <r>
          <rPr>
            <b/>
            <sz val="9"/>
            <color indexed="81"/>
            <rFont val="Tahoma"/>
            <family val="2"/>
          </rPr>
          <t>Stan Jackson:</t>
        </r>
        <r>
          <rPr>
            <sz val="9"/>
            <color indexed="81"/>
            <rFont val="Tahoma"/>
            <family val="2"/>
          </rPr>
          <t xml:space="preserve">
If M1 or M2 was purchased and you have FPP in cell E46 then place the number of fortifications of each type selected and then make sure that your total FPP selected lines up with the amount purchased in E45, E46</t>
        </r>
      </text>
    </comment>
  </commentList>
</comments>
</file>

<file path=xl/comments2.xml><?xml version="1.0" encoding="utf-8"?>
<comments xmlns="http://schemas.openxmlformats.org/spreadsheetml/2006/main">
  <authors>
    <author>Stan Jackson</author>
  </authors>
  <commentList>
    <comment ref="N8" authorId="0">
      <text>
        <r>
          <rPr>
            <b/>
            <sz val="9"/>
            <color indexed="81"/>
            <rFont val="Tahoma"/>
            <family val="2"/>
          </rPr>
          <t>Stan Jackson:</t>
        </r>
        <r>
          <rPr>
            <sz val="9"/>
            <color indexed="81"/>
            <rFont val="Tahoma"/>
            <family val="2"/>
          </rPr>
          <t xml:space="preserve">
enter -1 if won previous day, otherwise enter 0
</t>
        </r>
      </text>
    </comment>
    <comment ref="N9" authorId="0">
      <text>
        <r>
          <rPr>
            <b/>
            <sz val="9"/>
            <color indexed="81"/>
            <rFont val="Tahoma"/>
            <family val="2"/>
          </rPr>
          <t>Stan Jackson:</t>
        </r>
        <r>
          <rPr>
            <sz val="9"/>
            <color indexed="81"/>
            <rFont val="Tahoma"/>
            <family val="2"/>
          </rPr>
          <t xml:space="preserve">
enter -1 if won previous day, otherwise enter 0
</t>
        </r>
      </text>
    </comment>
    <comment ref="N10" authorId="0">
      <text>
        <r>
          <rPr>
            <b/>
            <sz val="9"/>
            <color indexed="81"/>
            <rFont val="Tahoma"/>
            <family val="2"/>
          </rPr>
          <t>Stan Jackson:</t>
        </r>
        <r>
          <rPr>
            <sz val="9"/>
            <color indexed="81"/>
            <rFont val="Tahoma"/>
            <family val="2"/>
          </rPr>
          <t xml:space="preserve">
enter -1 if won previous day, otherwise enter 0
</t>
        </r>
      </text>
    </comment>
    <comment ref="N11" authorId="0">
      <text>
        <r>
          <rPr>
            <b/>
            <sz val="9"/>
            <color indexed="81"/>
            <rFont val="Tahoma"/>
            <family val="2"/>
          </rPr>
          <t>Stan Jackson:</t>
        </r>
        <r>
          <rPr>
            <sz val="9"/>
            <color indexed="81"/>
            <rFont val="Tahoma"/>
            <family val="2"/>
          </rPr>
          <t xml:space="preserve">
enter -1 if won previous day, otherwise enter 0
</t>
        </r>
      </text>
    </comment>
    <comment ref="N12" authorId="0">
      <text>
        <r>
          <rPr>
            <b/>
            <sz val="9"/>
            <color indexed="81"/>
            <rFont val="Tahoma"/>
            <family val="2"/>
          </rPr>
          <t>Stan Jackson:</t>
        </r>
        <r>
          <rPr>
            <sz val="9"/>
            <color indexed="81"/>
            <rFont val="Tahoma"/>
            <family val="2"/>
          </rPr>
          <t xml:space="preserve">
enter -1 if won previous day, otherwise enter 0
</t>
        </r>
      </text>
    </comment>
  </commentList>
</comments>
</file>

<file path=xl/sharedStrings.xml><?xml version="1.0" encoding="utf-8"?>
<sst xmlns="http://schemas.openxmlformats.org/spreadsheetml/2006/main" count="2395" uniqueCount="260">
  <si>
    <t>German Purchases for Hatten CG 1</t>
  </si>
  <si>
    <t>9th</t>
  </si>
  <si>
    <t>10th</t>
  </si>
  <si>
    <t>11th</t>
  </si>
  <si>
    <t>12th</t>
  </si>
  <si>
    <t>13th</t>
  </si>
  <si>
    <t>GCPP</t>
  </si>
  <si>
    <t>Replinshment</t>
  </si>
  <si>
    <t>Expected Roll</t>
  </si>
  <si>
    <t>GCPP added</t>
  </si>
  <si>
    <t>SCPP</t>
  </si>
  <si>
    <t>friendly CVP modifier</t>
  </si>
  <si>
    <t>won day -1</t>
  </si>
  <si>
    <t>SCPP added</t>
  </si>
  <si>
    <t>Spent</t>
  </si>
  <si>
    <t>Remain</t>
  </si>
  <si>
    <t>SCFP</t>
  </si>
  <si>
    <t>Initiative chit</t>
  </si>
  <si>
    <t>Geman</t>
  </si>
  <si>
    <t>US initiative chit</t>
  </si>
  <si>
    <t>VC at start</t>
  </si>
  <si>
    <t>VC at end</t>
  </si>
  <si>
    <t>Win?</t>
  </si>
  <si>
    <t>Panzer Grenadier 119 division 25 Battation 1</t>
  </si>
  <si>
    <t>I1</t>
  </si>
  <si>
    <t>cost</t>
  </si>
  <si>
    <t>used</t>
  </si>
  <si>
    <t>Remaining</t>
  </si>
  <si>
    <t>I2</t>
  </si>
  <si>
    <t>remaining</t>
  </si>
  <si>
    <t>I3</t>
  </si>
  <si>
    <t xml:space="preserve">I4 </t>
  </si>
  <si>
    <t>HW1</t>
  </si>
  <si>
    <t>Hw2</t>
  </si>
  <si>
    <t>Date avail</t>
  </si>
  <si>
    <t>I5</t>
  </si>
  <si>
    <t>Battailion 2 Panzer grenadier regiment 119 division 25</t>
  </si>
  <si>
    <t>I6</t>
  </si>
  <si>
    <t>HW3</t>
  </si>
  <si>
    <t>HW4</t>
  </si>
  <si>
    <t>HW5</t>
  </si>
  <si>
    <t>Battalion 1 Panzer grenaidier Regiment 125 Panzer division 21</t>
  </si>
  <si>
    <t>I7</t>
  </si>
  <si>
    <t>HW6</t>
  </si>
  <si>
    <t>Company 3 panzer pioneer Battalion 220 Panzer dive 21</t>
  </si>
  <si>
    <t>Panzer Abteilung 21 panzerr division 21</t>
  </si>
  <si>
    <t>A3</t>
  </si>
  <si>
    <t>A4</t>
  </si>
  <si>
    <t>Panzer Abtelung 1 panzer regimnet 22 Panzer division 21</t>
  </si>
  <si>
    <t>A5</t>
  </si>
  <si>
    <t>A6</t>
  </si>
  <si>
    <t>A7</t>
  </si>
  <si>
    <t>panzer aufklarungs Abteilung 21 Panzer division 21</t>
  </si>
  <si>
    <t>A8</t>
  </si>
  <si>
    <t>A9</t>
  </si>
  <si>
    <t>Panzer Flamm-co 352 Panzergrenadier div 25</t>
  </si>
  <si>
    <t>A10</t>
  </si>
  <si>
    <t>G1</t>
  </si>
  <si>
    <t>G2</t>
  </si>
  <si>
    <t>Battalion core artillery</t>
  </si>
  <si>
    <t>O1</t>
  </si>
  <si>
    <t>O2</t>
  </si>
  <si>
    <t>O3</t>
  </si>
  <si>
    <t>O4</t>
  </si>
  <si>
    <t>Supporting arms</t>
  </si>
  <si>
    <t>M1</t>
  </si>
  <si>
    <t>M2</t>
  </si>
  <si>
    <t>M3</t>
  </si>
  <si>
    <t>M4</t>
  </si>
  <si>
    <t>3 S Fox</t>
  </si>
  <si>
    <t>Cost</t>
  </si>
  <si>
    <t>2 S Foxhole</t>
  </si>
  <si>
    <t>1 s Foxhole</t>
  </si>
  <si>
    <t>Roadbock</t>
  </si>
  <si>
    <t>Fortified LOC</t>
  </si>
  <si>
    <t>HIP tank</t>
  </si>
  <si>
    <t>Squad HIP</t>
  </si>
  <si>
    <t>HS/crew Hip</t>
  </si>
  <si>
    <t>SMC Hip</t>
  </si>
  <si>
    <t>Total GCPP used</t>
  </si>
  <si>
    <t>Toal SCPP used</t>
  </si>
  <si>
    <t>GCPP carryover</t>
  </si>
  <si>
    <t>Total GCPP available</t>
  </si>
  <si>
    <t>SCPP carryover</t>
  </si>
  <si>
    <t>SCFFP available</t>
  </si>
  <si>
    <t>9,10,11,12,13</t>
  </si>
  <si>
    <t>10,11,12,13</t>
  </si>
  <si>
    <t>A1</t>
  </si>
  <si>
    <t>A2</t>
  </si>
  <si>
    <t>Panzer -Abteilung 5 panzerr div 25</t>
  </si>
  <si>
    <t>11,12,13</t>
  </si>
  <si>
    <t>GCPP available</t>
  </si>
  <si>
    <t>GCPP used</t>
  </si>
  <si>
    <t>SCPP available</t>
  </si>
  <si>
    <t>SCPP used</t>
  </si>
  <si>
    <t>SCPP caryover</t>
  </si>
  <si>
    <t>units purchased</t>
  </si>
  <si>
    <t>FPP used</t>
  </si>
  <si>
    <t>Cost GCPP</t>
  </si>
  <si>
    <t>cost FPP</t>
  </si>
  <si>
    <t>Total M1  availble for purchse</t>
  </si>
  <si>
    <t>Total M2 available</t>
  </si>
  <si>
    <t>Total M3 available</t>
  </si>
  <si>
    <t>Total M4 availbale</t>
  </si>
  <si>
    <t>total O4  available to purchase</t>
  </si>
  <si>
    <t>friendly CvP modifier</t>
  </si>
  <si>
    <t>expected roll</t>
  </si>
  <si>
    <t>Friendly CvP loss</t>
  </si>
  <si>
    <t>Potential SCPP</t>
  </si>
  <si>
    <t>SCPP converted to GCPP</t>
  </si>
  <si>
    <t>final roll</t>
  </si>
  <si>
    <t>FinAL ROLL</t>
  </si>
  <si>
    <t>Generic GCPP replinshment table</t>
  </si>
  <si>
    <t>modified roll</t>
  </si>
  <si>
    <t>GCPP increase</t>
  </si>
  <si>
    <t>SCPP replenishment table</t>
  </si>
  <si>
    <t>modified DR</t>
  </si>
  <si>
    <t>SCPP increase</t>
  </si>
  <si>
    <t>Start GCPP</t>
  </si>
  <si>
    <t>Start SCPP</t>
  </si>
  <si>
    <t>Won Day -1 or 0</t>
  </si>
  <si>
    <t>Date</t>
  </si>
  <si>
    <t>? Concelment</t>
  </si>
  <si>
    <t>Unit</t>
  </si>
  <si>
    <t>Select</t>
  </si>
  <si>
    <t>select</t>
  </si>
  <si>
    <t>unit</t>
  </si>
  <si>
    <t>helper</t>
  </si>
  <si>
    <t>Number selctions</t>
  </si>
  <si>
    <t>Ninth</t>
  </si>
  <si>
    <t>Tenth</t>
  </si>
  <si>
    <t>eleventh</t>
  </si>
  <si>
    <t>Twelvth</t>
  </si>
  <si>
    <t>Thirteen</t>
  </si>
  <si>
    <t># used scenario</t>
  </si>
  <si>
    <t>Friendly CVP eliminated (previous day)</t>
  </si>
  <si>
    <t xml:space="preserve"> </t>
  </si>
  <si>
    <t>Fort CPP for cross check</t>
  </si>
  <si>
    <t>Subtotal FPP</t>
  </si>
  <si>
    <t>subtotal FPP</t>
  </si>
  <si>
    <t>subtotal</t>
  </si>
  <si>
    <t>Total Purchased GSPP</t>
  </si>
  <si>
    <t>Total GSPP</t>
  </si>
  <si>
    <t>Errors in purchases</t>
  </si>
  <si>
    <t>can choose 2 on 9th</t>
  </si>
  <si>
    <t># of Inf co purchased</t>
  </si>
  <si>
    <t>Error checks</t>
  </si>
  <si>
    <t>Too many inf CO purchased</t>
  </si>
  <si>
    <t>HW purchased w/O inf co</t>
  </si>
  <si>
    <t>More than 1 Zug Infantry Co purchased</t>
  </si>
  <si>
    <t>RG purchased on wrong date</t>
  </si>
  <si>
    <t>I8.zug</t>
  </si>
  <si>
    <t>I9.zug</t>
  </si>
  <si>
    <t>I10.zug</t>
  </si>
  <si>
    <t>Ill.zug</t>
  </si>
  <si>
    <t>I11.zug</t>
  </si>
  <si>
    <t>I1.BaT1.Div25</t>
  </si>
  <si>
    <t>I2.BaT1.Div25</t>
  </si>
  <si>
    <t>I3.BaT1.Div25</t>
  </si>
  <si>
    <t>I4 .BaT1.Div25</t>
  </si>
  <si>
    <t>HW1.BaT1.Div25</t>
  </si>
  <si>
    <t>Hw2.BaT1.Div25</t>
  </si>
  <si>
    <t>I5.Bat2.Div25</t>
  </si>
  <si>
    <t>I6.Bat2.Div25</t>
  </si>
  <si>
    <t>HW3.Bat2.Div25</t>
  </si>
  <si>
    <t>HW4.Bat2.Div25</t>
  </si>
  <si>
    <t>HW5.Bat2.Div25</t>
  </si>
  <si>
    <t>I7.Bat1.Div21</t>
  </si>
  <si>
    <t>I8.zug.Bat1.Div21</t>
  </si>
  <si>
    <t>I9.zug.Bat1.Div21</t>
  </si>
  <si>
    <t>I10.zug.Bat1.Div21</t>
  </si>
  <si>
    <t>HW6.Bat1.Div21</t>
  </si>
  <si>
    <t># Bat1 Div25 Inf CO</t>
  </si>
  <si>
    <t># Bat2 Div25 Inf CO</t>
  </si>
  <si>
    <t># Bat1 Div21 Inf CO</t>
  </si>
  <si>
    <t># Bat1 Div25 HW Sect</t>
  </si>
  <si>
    <t># Bat2 Div25  HW Sect</t>
  </si>
  <si>
    <t># Bat1 Div21  HW Sect</t>
  </si>
  <si>
    <t xml:space="preserve">     Bat1 Div25 HW Sect</t>
  </si>
  <si>
    <t xml:space="preserve">     Bat2 Div25  HW Sect</t>
  </si>
  <si>
    <t xml:space="preserve">     Bat1 Div21  HW Sect</t>
  </si>
  <si>
    <t>available dates</t>
  </si>
  <si>
    <t>9,10,11,12</t>
  </si>
  <si>
    <t>11,12.13,14</t>
  </si>
  <si>
    <t>Date check</t>
  </si>
  <si>
    <t>not in date</t>
  </si>
  <si>
    <t>Sum</t>
  </si>
  <si>
    <t>sum</t>
  </si>
  <si>
    <t>Purchased RG outside date range</t>
  </si>
  <si>
    <t>Purchased more RG points than available</t>
  </si>
  <si>
    <t>Total GSPP available</t>
  </si>
  <si>
    <t>Panzer grenadier Div 25</t>
  </si>
  <si>
    <t xml:space="preserve"> Abteilung 25, </t>
  </si>
  <si>
    <t>Panzer div 21 amd leichte artillerie -</t>
  </si>
  <si>
    <t>Panzerjager Abteilung 200</t>
  </si>
  <si>
    <t>Ignore everything to the right. It is just intermediate calculations</t>
  </si>
  <si>
    <t>More than 1 Zug Infantry Co purchased/day</t>
  </si>
  <si>
    <t>Battalion 2 242 infantry regiment 42nd Div</t>
  </si>
  <si>
    <t>9,10</t>
  </si>
  <si>
    <t>Battalion 2 315th regiment 79th inf Div</t>
  </si>
  <si>
    <t>I8</t>
  </si>
  <si>
    <t>I9</t>
  </si>
  <si>
    <t>19th armored inf battalion 14th armored Div</t>
  </si>
  <si>
    <t>I10</t>
  </si>
  <si>
    <t>I11</t>
  </si>
  <si>
    <t>I12</t>
  </si>
  <si>
    <t>I13</t>
  </si>
  <si>
    <t>HW7</t>
  </si>
  <si>
    <t>12,13</t>
  </si>
  <si>
    <t>O5</t>
  </si>
  <si>
    <t>HW1.Div42</t>
  </si>
  <si>
    <t>Hw2.Div42</t>
  </si>
  <si>
    <t>HW3.Div79</t>
  </si>
  <si>
    <t>HW4.Div79</t>
  </si>
  <si>
    <t>HW5.Div79</t>
  </si>
  <si>
    <t>HW6.Div14</t>
  </si>
  <si>
    <t>HW7.Div14</t>
  </si>
  <si>
    <t>10,11,12</t>
  </si>
  <si>
    <t># .Div14 Inf CO</t>
  </si>
  <si>
    <t>HW Sect Div42</t>
  </si>
  <si>
    <t xml:space="preserve"> HW Sect Div79</t>
  </si>
  <si>
    <t>HW Sect Div14</t>
  </si>
  <si>
    <t># .Div42 inf co</t>
  </si>
  <si>
    <t># .Div79 inf co</t>
  </si>
  <si>
    <t>I4 .Plat</t>
  </si>
  <si>
    <t>I7.Plat</t>
  </si>
  <si>
    <t>I8.Plat</t>
  </si>
  <si>
    <t>I9.Plat</t>
  </si>
  <si>
    <t>I13.Plat</t>
  </si>
  <si>
    <t>Inf Platoon purchased</t>
  </si>
  <si>
    <t>Infantry Platoon purchased(max of 1/day)</t>
  </si>
  <si>
    <t xml:space="preserve">   HW Sect Div79</t>
  </si>
  <si>
    <t xml:space="preserve">   HW Sect Div14</t>
  </si>
  <si>
    <t xml:space="preserve">   HW Sect Div42</t>
  </si>
  <si>
    <t>I1.CO.Div42</t>
  </si>
  <si>
    <t>I2.CO.Div42</t>
  </si>
  <si>
    <t>I3.CO.Div42</t>
  </si>
  <si>
    <t>I5.CO.Div79</t>
  </si>
  <si>
    <t>I6.CO.Div79</t>
  </si>
  <si>
    <t>I10.CO.Div14</t>
  </si>
  <si>
    <t>I11.CO.Div14</t>
  </si>
  <si>
    <t>I12.CO.Div14</t>
  </si>
  <si>
    <t>Errors in purchases section</t>
  </si>
  <si>
    <t>FPP purchased</t>
  </si>
  <si>
    <t>FPP purchased(included in GSPP)</t>
  </si>
  <si>
    <t>FFP(used)</t>
  </si>
  <si>
    <t>? Concealment</t>
  </si>
  <si>
    <t>SCPP roll</t>
  </si>
  <si>
    <t>It keeps track of your purchases so you do not violate any of the major restrictions on the purchases of RG</t>
  </si>
  <si>
    <t>Each day's purchases will be made in Rows 8-12.  You just need to focus on the input cells that are in Red.</t>
  </si>
  <si>
    <t>Next start in the outlined boxes for each day  near cell C18</t>
  </si>
  <si>
    <t>Each outlined box will give you a summary of what you have purchased and an error check to catch mistakes that you made in purchases(example buying a HW section when you did not buy the associated Infantry companmy)</t>
  </si>
  <si>
    <t>It will sum up your total fortification points used in cell E45(for first day). The you can adjust your FPP amounts to not exceed your purchased amount of FPP in cell E46</t>
  </si>
  <si>
    <t>If you bought fortifications(M1 or M2) then the number of FPP you have to spend will show up in cell E46 (for  the first CG Date). You then fill in the # used of each type of fortification in  the red cells.</t>
  </si>
  <si>
    <t>In the error section at the bottom of the outlined box form each day it will tell you if you have any error in purchases and then go back to the appropriate row of 8-12 and adjust your purchases to eliminate the error</t>
  </si>
  <si>
    <t>Make red cell fills go away after unit selected or if no Fortification points purchased for that day.</t>
  </si>
  <si>
    <t>This spreadsheet is a way to ease the burden of planning your Hatten CG purchases and possibly predicting what your opponent will buy.</t>
  </si>
  <si>
    <t>unless you are interested in the mechanics of how the error checking is done then ignore cell that are higher than column IW. These are just intermediate calculations.</t>
  </si>
  <si>
    <t>When all errors have been eliminated then you can print the outlined box for the CG day to use in  pulling out and setting up your forces for that CG day.</t>
  </si>
  <si>
    <t>note: the initial purchases shown are not recommended and even have illegal purchases to be able to show how the error warnings are displayed.</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</si>
</sst>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s>
  <fills count="3">
    <fill>
      <patternFill patternType="none"/>
    </fill>
    <fill>
      <patternFill patternType="gray125"/>
    </fill>
    <fill>
      <patternFill patternType="solid">
        <fgColor rgb="FFFF0000"/>
        <bgColor indexed="64"/>
      </patternFill>
    </fill>
  </fills>
  <borders count="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cellStyleXfs>
  <cellXfs count="22">
    <xf numFmtId="0" fontId="0" fillId="0" borderId="0" xfId="0"/>
    <xf numFmtId="0" fontId="1" fillId="0" borderId="0" xfId="0" applyFont="1"/>
    <xf numFmtId="0" fontId="0" fillId="2" borderId="0" xfId="0" applyFill="1"/>
    <xf numFmtId="0" fontId="0" fillId="0" borderId="0" xfId="0" applyFill="1"/>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Border="1"/>
    <xf numFmtId="0" fontId="0" fillId="0" borderId="5" xfId="0" applyBorder="1"/>
    <xf numFmtId="0" fontId="1" fillId="0" borderId="4" xfId="0" applyFont="1" applyBorder="1"/>
    <xf numFmtId="0" fontId="1" fillId="0" borderId="0" xfId="0" applyFont="1" applyBorder="1"/>
    <xf numFmtId="0" fontId="0" fillId="0" borderId="6" xfId="0" applyBorder="1"/>
    <xf numFmtId="0" fontId="0" fillId="0" borderId="7" xfId="0" applyBorder="1"/>
    <xf numFmtId="0" fontId="0" fillId="0" borderId="8" xfId="0" applyBorder="1"/>
    <xf numFmtId="0" fontId="0" fillId="2" borderId="0" xfId="0" applyFill="1" applyBorder="1"/>
    <xf numFmtId="0" fontId="1" fillId="0" borderId="6" xfId="0" applyFont="1" applyBorder="1"/>
    <xf numFmtId="0" fontId="0" fillId="2" borderId="7" xfId="0" applyFill="1" applyBorder="1"/>
    <xf numFmtId="0" fontId="1" fillId="0" borderId="2" xfId="0" applyFont="1" applyBorder="1"/>
    <xf numFmtId="0" fontId="0" fillId="0" borderId="0" xfId="0" applyFill="1" applyBorder="1"/>
    <xf numFmtId="0" fontId="0" fillId="0" borderId="4" xfId="0" applyFill="1" applyBorder="1"/>
    <xf numFmtId="0" fontId="0" fillId="0" borderId="6" xfId="0" applyFill="1" applyBorder="1"/>
  </cellXfs>
  <cellStyles count="1">
    <cellStyle name="Normal" xfId="0" builtinId="0"/>
  </cellStyles>
  <dxfs count="32">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236</xdr:col>
      <xdr:colOff>66675</xdr:colOff>
      <xdr:row>12</xdr:row>
      <xdr:rowOff>171450</xdr:rowOff>
    </xdr:from>
    <xdr:to>
      <xdr:col>239</xdr:col>
      <xdr:colOff>57150</xdr:colOff>
      <xdr:row>17</xdr:row>
      <xdr:rowOff>133350</xdr:rowOff>
    </xdr:to>
    <xdr:sp macro="" textlink="">
      <xdr:nvSpPr>
        <xdr:cNvPr id="3" name="Right Arrow 2"/>
        <xdr:cNvSpPr/>
      </xdr:nvSpPr>
      <xdr:spPr>
        <a:xfrm>
          <a:off x="193062225" y="2457450"/>
          <a:ext cx="1819275" cy="914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254</xdr:col>
      <xdr:colOff>66675</xdr:colOff>
      <xdr:row>12</xdr:row>
      <xdr:rowOff>171450</xdr:rowOff>
    </xdr:from>
    <xdr:to>
      <xdr:col>257</xdr:col>
      <xdr:colOff>57150</xdr:colOff>
      <xdr:row>17</xdr:row>
      <xdr:rowOff>133350</xdr:rowOff>
    </xdr:to>
    <xdr:sp macro="" textlink="">
      <xdr:nvSpPr>
        <xdr:cNvPr id="2" name="Right Arrow 1"/>
        <xdr:cNvSpPr/>
      </xdr:nvSpPr>
      <xdr:spPr>
        <a:xfrm>
          <a:off x="193062225" y="2457450"/>
          <a:ext cx="1819275" cy="914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ables/table1.xml><?xml version="1.0" encoding="utf-8"?>
<table xmlns="http://schemas.openxmlformats.org/spreadsheetml/2006/main" id="1" name="Nine" displayName="Nine" ref="IR5:IT42" totalsRowShown="0">
  <autoFilter ref="IR5:IT42"/>
  <tableColumns count="3">
    <tableColumn id="1" name="Unit"/>
    <tableColumn id="2" name="Select"/>
    <tableColumn id="3" name="Cost"/>
  </tableColumns>
  <tableStyleInfo name="TableStyleMedium2" showFirstColumn="0" showLastColumn="0" showRowStripes="1" showColumnStripes="0"/>
</table>
</file>

<file path=xl/tables/table10.xml><?xml version="1.0" encoding="utf-8"?>
<table xmlns="http://schemas.openxmlformats.org/spreadsheetml/2006/main" id="10" name="thirteen11" displayName="thirteen11" ref="KQ5:KS45" totalsRowShown="0">
  <autoFilter ref="KQ5:KS45"/>
  <tableColumns count="3">
    <tableColumn id="1" name="Unit"/>
    <tableColumn id="2" name="Select"/>
    <tableColumn id="3" name="Cost"/>
  </tableColumns>
  <tableStyleInfo name="TableStyleMedium2" showFirstColumn="0" showLastColumn="0" showRowStripes="1" showColumnStripes="0"/>
</table>
</file>

<file path=xl/tables/table2.xml><?xml version="1.0" encoding="utf-8"?>
<table xmlns="http://schemas.openxmlformats.org/spreadsheetml/2006/main" id="2" name="Ten" displayName="Ten" ref="IY5:JA42" totalsRowShown="0">
  <autoFilter ref="IY5:JA42"/>
  <tableColumns count="3">
    <tableColumn id="1" name="Unit"/>
    <tableColumn id="2" name="Select"/>
    <tableColumn id="3" name="Cost"/>
  </tableColumns>
  <tableStyleInfo name="TableStyleMedium2" showFirstColumn="0" showLastColumn="0" showRowStripes="1" showColumnStripes="0"/>
</table>
</file>

<file path=xl/tables/table3.xml><?xml version="1.0" encoding="utf-8"?>
<table xmlns="http://schemas.openxmlformats.org/spreadsheetml/2006/main" id="3" name="eleven" displayName="eleven" ref="JF5:JH42" totalsRowShown="0">
  <autoFilter ref="JF5:JH42"/>
  <tableColumns count="3">
    <tableColumn id="1" name="Unit"/>
    <tableColumn id="2" name="Select"/>
    <tableColumn id="3" name="Cost"/>
  </tableColumns>
  <tableStyleInfo name="TableStyleMedium2" showFirstColumn="0" showLastColumn="0" showRowStripes="1" showColumnStripes="0"/>
</table>
</file>

<file path=xl/tables/table4.xml><?xml version="1.0" encoding="utf-8"?>
<table xmlns="http://schemas.openxmlformats.org/spreadsheetml/2006/main" id="4" name="twelve" displayName="twelve" ref="JM5:JO42" totalsRowShown="0">
  <autoFilter ref="JM5:JO42"/>
  <tableColumns count="3">
    <tableColumn id="1" name="Unit"/>
    <tableColumn id="2" name="Select"/>
    <tableColumn id="3" name="Cost"/>
  </tableColumns>
  <tableStyleInfo name="TableStyleMedium2" showFirstColumn="0" showLastColumn="0" showRowStripes="1" showColumnStripes="0"/>
</table>
</file>

<file path=xl/tables/table5.xml><?xml version="1.0" encoding="utf-8"?>
<table xmlns="http://schemas.openxmlformats.org/spreadsheetml/2006/main" id="5" name="thirteen" displayName="thirteen" ref="JT5:JV42" totalsRowShown="0">
  <autoFilter ref="JT5:JV42"/>
  <tableColumns count="3">
    <tableColumn id="1" name="Unit"/>
    <tableColumn id="2" name="Select"/>
    <tableColumn id="3" name="Cost"/>
  </tableColumns>
  <tableStyleInfo name="TableStyleMedium2" showFirstColumn="0" showLastColumn="0" showRowStripes="1" showColumnStripes="0"/>
</table>
</file>

<file path=xl/tables/table6.xml><?xml version="1.0" encoding="utf-8"?>
<table xmlns="http://schemas.openxmlformats.org/spreadsheetml/2006/main" id="6" name="Nine7" displayName="Nine7" ref="JK5:JM45" totalsRowShown="0">
  <autoFilter ref="JK5:JM45"/>
  <tableColumns count="3">
    <tableColumn id="1" name="Unit"/>
    <tableColumn id="2" name="Select"/>
    <tableColumn id="3" name="Cost"/>
  </tableColumns>
  <tableStyleInfo name="TableStyleMedium2" showFirstColumn="0" showLastColumn="0" showRowStripes="1" showColumnStripes="0"/>
</table>
</file>

<file path=xl/tables/table7.xml><?xml version="1.0" encoding="utf-8"?>
<table xmlns="http://schemas.openxmlformats.org/spreadsheetml/2006/main" id="7" name="Ten_8" displayName="Ten_8" ref="JS5:JU45" totalsRowShown="0">
  <autoFilter ref="JS5:JU45"/>
  <tableColumns count="3">
    <tableColumn id="1" name="Unit"/>
    <tableColumn id="2" name="Select"/>
    <tableColumn id="3" name="Cost"/>
  </tableColumns>
  <tableStyleInfo name="TableStyleMedium2" showFirstColumn="0" showLastColumn="0" showRowStripes="1" showColumnStripes="0"/>
</table>
</file>

<file path=xl/tables/table8.xml><?xml version="1.0" encoding="utf-8"?>
<table xmlns="http://schemas.openxmlformats.org/spreadsheetml/2006/main" id="8" name="eleven9" displayName="eleven9" ref="KA5:KC45" totalsRowShown="0">
  <autoFilter ref="KA5:KC45"/>
  <tableColumns count="3">
    <tableColumn id="1" name="Unit"/>
    <tableColumn id="2" name="Select"/>
    <tableColumn id="3" name="Cost"/>
  </tableColumns>
  <tableStyleInfo name="TableStyleMedium2" showFirstColumn="0" showLastColumn="0" showRowStripes="1" showColumnStripes="0"/>
</table>
</file>

<file path=xl/tables/table9.xml><?xml version="1.0" encoding="utf-8"?>
<table xmlns="http://schemas.openxmlformats.org/spreadsheetml/2006/main" id="9" name="twelve10" displayName="twelve10" ref="KI5:KK45" totalsRowShown="0">
  <autoFilter ref="KI5:KK45"/>
  <tableColumns count="3">
    <tableColumn id="1" name="Unit"/>
    <tableColumn id="2" name="Select"/>
    <tableColumn id="3" name="Cost"/>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5.xml"/><Relationship Id="rId3" Type="http://schemas.openxmlformats.org/officeDocument/2006/relationships/vmlDrawing" Target="../drawings/vmlDrawing1.vml"/><Relationship Id="rId7" Type="http://schemas.openxmlformats.org/officeDocument/2006/relationships/table" Target="../tables/table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vmlDrawing" Target="../drawings/vmlDrawing2.vml"/><Relationship Id="rId7" Type="http://schemas.openxmlformats.org/officeDocument/2006/relationships/table" Target="../tables/table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 Id="rId9"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X87"/>
  <sheetViews>
    <sheetView tabSelected="1" workbookViewId="0">
      <pane xSplit="1" topLeftCell="B1" activePane="topRight" state="frozen"/>
      <selection pane="topRight" activeCell="X11" sqref="X11"/>
    </sheetView>
  </sheetViews>
  <sheetFormatPr defaultRowHeight="15" x14ac:dyDescent="0.25"/>
  <cols>
    <col min="3" max="3" width="36.42578125" customWidth="1"/>
    <col min="4" max="5" width="27.140625" customWidth="1"/>
    <col min="6" max="6" width="15.7109375" customWidth="1"/>
    <col min="7" max="7" width="14" customWidth="1"/>
    <col min="8" max="8" width="36.42578125" customWidth="1"/>
    <col min="9" max="9" width="11.5703125" customWidth="1"/>
    <col min="10" max="12" width="18.140625" customWidth="1"/>
    <col min="13" max="13" width="37.28515625" customWidth="1"/>
    <col min="14" max="14" width="19.7109375" customWidth="1"/>
    <col min="15" max="17" width="12.140625" customWidth="1"/>
    <col min="18" max="18" width="12.5703125" customWidth="1"/>
    <col min="19" max="19" width="38" customWidth="1"/>
    <col min="20" max="20" width="17.28515625" customWidth="1"/>
    <col min="22" max="22" width="15.7109375" customWidth="1"/>
    <col min="23" max="23" width="11.28515625" customWidth="1"/>
    <col min="24" max="24" width="37.85546875" customWidth="1"/>
    <col min="25" max="25" width="13.42578125" customWidth="1"/>
    <col min="33" max="33" width="12.85546875" customWidth="1"/>
    <col min="38" max="38" width="12.42578125" customWidth="1"/>
    <col min="39" max="39" width="14.140625" customWidth="1"/>
    <col min="43" max="43" width="13.140625" customWidth="1"/>
    <col min="48" max="48" width="12.5703125" customWidth="1"/>
    <col min="53" max="53" width="12.7109375" customWidth="1"/>
    <col min="58" max="58" width="13" customWidth="1"/>
    <col min="64" max="64" width="10.5703125" customWidth="1"/>
    <col min="66" max="66" width="10.28515625" customWidth="1"/>
    <col min="68" max="68" width="10.7109375" customWidth="1"/>
    <col min="69" max="69" width="11.5703125" customWidth="1"/>
    <col min="74" max="74" width="10.7109375" customWidth="1"/>
    <col min="78" max="78" width="11.85546875" customWidth="1"/>
    <col min="79" max="79" width="10.5703125" customWidth="1"/>
    <col min="84" max="84" width="11.28515625" customWidth="1"/>
    <col min="90" max="90" width="11" customWidth="1"/>
    <col min="96" max="96" width="12.140625" customWidth="1"/>
    <col min="101" max="101" width="10.7109375" customWidth="1"/>
    <col min="106" max="106" width="11.140625" customWidth="1"/>
    <col min="111" max="111" width="10.7109375" customWidth="1"/>
    <col min="117" max="117" width="11.7109375" customWidth="1"/>
    <col min="123" max="123" width="12.85546875" customWidth="1"/>
    <col min="128" max="128" width="12.85546875" customWidth="1"/>
    <col min="134" max="134" width="12" customWidth="1"/>
    <col min="139" max="139" width="12.140625" customWidth="1"/>
    <col min="145" max="145" width="13" customWidth="1"/>
    <col min="147" max="147" width="10.85546875" customWidth="1"/>
    <col min="150" max="150" width="11.28515625" customWidth="1"/>
    <col min="155" max="155" width="11.7109375" customWidth="1"/>
    <col min="161" max="161" width="11.28515625" customWidth="1"/>
    <col min="166" max="166" width="11.7109375" customWidth="1"/>
    <col min="178" max="178" width="11.42578125" customWidth="1"/>
    <col min="183" max="183" width="11.42578125" customWidth="1"/>
    <col min="189" max="189" width="12" customWidth="1"/>
    <col min="194" max="194" width="13.28515625" customWidth="1"/>
    <col min="199" max="199" width="12.7109375" customWidth="1"/>
    <col min="202" max="202" width="10.5703125" customWidth="1"/>
    <col min="204" max="204" width="12.42578125" customWidth="1"/>
    <col min="210" max="210" width="11.28515625" customWidth="1"/>
    <col min="215" max="215" width="11" customWidth="1"/>
    <col min="220" max="220" width="12" customWidth="1"/>
    <col min="225" max="225" width="10.7109375" customWidth="1"/>
    <col min="228" max="228" width="16.85546875" customWidth="1"/>
    <col min="230" max="230" width="13.85546875" customWidth="1"/>
    <col min="231" max="231" width="16.42578125" customWidth="1"/>
    <col min="232" max="232" width="24.140625" customWidth="1"/>
    <col min="233" max="233" width="18.28515625" customWidth="1"/>
    <col min="250" max="250" width="19.28515625" customWidth="1"/>
    <col min="252" max="252" width="14.42578125" customWidth="1"/>
    <col min="257" max="257" width="18.7109375" customWidth="1"/>
    <col min="259" max="259" width="15.42578125" customWidth="1"/>
    <col min="264" max="264" width="19.7109375" customWidth="1"/>
    <col min="266" max="266" width="12.85546875" customWidth="1"/>
    <col min="271" max="271" width="17.140625" customWidth="1"/>
    <col min="273" max="273" width="14.85546875" customWidth="1"/>
    <col min="278" max="278" width="20.7109375" customWidth="1"/>
    <col min="280" max="280" width="15" customWidth="1"/>
  </cols>
  <sheetData>
    <row r="1" spans="1:284" x14ac:dyDescent="0.25">
      <c r="FT1" s="4" t="s">
        <v>194</v>
      </c>
      <c r="FU1" s="5"/>
      <c r="FV1" s="5"/>
      <c r="FW1" s="5"/>
      <c r="FX1" s="6"/>
      <c r="FY1" s="4" t="s">
        <v>194</v>
      </c>
      <c r="FZ1" s="5"/>
      <c r="GA1" s="5"/>
      <c r="GB1" s="5"/>
      <c r="GC1" s="6"/>
      <c r="GZ1" s="4"/>
      <c r="HA1" s="5" t="s">
        <v>100</v>
      </c>
      <c r="HB1" s="5"/>
      <c r="HC1" s="5"/>
      <c r="HD1" s="6">
        <v>3</v>
      </c>
      <c r="HE1" t="s">
        <v>104</v>
      </c>
      <c r="HH1">
        <v>3</v>
      </c>
    </row>
    <row r="2" spans="1:284" x14ac:dyDescent="0.25">
      <c r="FT2" s="7" t="s">
        <v>193</v>
      </c>
      <c r="FU2" s="8"/>
      <c r="FV2" s="8"/>
      <c r="FW2" s="8"/>
      <c r="FX2" s="9"/>
      <c r="FY2" s="7" t="s">
        <v>193</v>
      </c>
      <c r="FZ2" s="8"/>
      <c r="GA2" s="8"/>
      <c r="GB2" s="8"/>
      <c r="GC2" s="9"/>
      <c r="GZ2" s="7"/>
      <c r="HA2" s="8" t="s">
        <v>101</v>
      </c>
      <c r="HB2" s="8"/>
      <c r="HC2" s="8"/>
      <c r="HD2" s="9">
        <v>3</v>
      </c>
    </row>
    <row r="3" spans="1:284" x14ac:dyDescent="0.25">
      <c r="FT3" s="7" t="s">
        <v>192</v>
      </c>
      <c r="FU3" s="8"/>
      <c r="FV3" s="8"/>
      <c r="FW3" s="8"/>
      <c r="FX3" s="9"/>
      <c r="FY3" s="7" t="s">
        <v>192</v>
      </c>
      <c r="FZ3" s="8"/>
      <c r="GA3" s="8"/>
      <c r="GB3" s="8"/>
      <c r="GC3" s="9"/>
      <c r="GZ3" s="7"/>
      <c r="HA3" s="8" t="s">
        <v>102</v>
      </c>
      <c r="HB3" s="8"/>
      <c r="HC3" s="8"/>
      <c r="HD3" s="9">
        <v>3</v>
      </c>
      <c r="IH3" t="s">
        <v>112</v>
      </c>
      <c r="IL3" t="s">
        <v>115</v>
      </c>
      <c r="IR3" t="s">
        <v>121</v>
      </c>
      <c r="IS3">
        <v>9</v>
      </c>
      <c r="IY3" t="s">
        <v>121</v>
      </c>
      <c r="IZ3">
        <v>10</v>
      </c>
      <c r="JF3" t="s">
        <v>121</v>
      </c>
      <c r="JG3">
        <v>11</v>
      </c>
      <c r="JM3" t="s">
        <v>121</v>
      </c>
      <c r="JN3">
        <v>12</v>
      </c>
      <c r="JT3" t="s">
        <v>121</v>
      </c>
      <c r="JU3">
        <v>13</v>
      </c>
    </row>
    <row r="4" spans="1:284" x14ac:dyDescent="0.25">
      <c r="B4" t="s">
        <v>0</v>
      </c>
      <c r="FT4" s="7" t="s">
        <v>191</v>
      </c>
      <c r="FU4" s="8"/>
      <c r="FV4" s="8"/>
      <c r="FW4" s="8"/>
      <c r="FX4" s="9"/>
      <c r="FY4" s="7" t="s">
        <v>191</v>
      </c>
      <c r="FZ4" s="8"/>
      <c r="GA4" s="8"/>
      <c r="GB4" s="8"/>
      <c r="GC4" s="9"/>
      <c r="GZ4" s="7"/>
      <c r="HA4" s="8" t="s">
        <v>103</v>
      </c>
      <c r="HB4" s="8"/>
      <c r="HC4" s="8"/>
      <c r="HD4" s="9">
        <v>3</v>
      </c>
      <c r="IH4" t="s">
        <v>113</v>
      </c>
      <c r="II4" t="s">
        <v>114</v>
      </c>
      <c r="IL4" t="s">
        <v>116</v>
      </c>
      <c r="IM4" t="s">
        <v>117</v>
      </c>
    </row>
    <row r="5" spans="1:284" x14ac:dyDescent="0.25">
      <c r="B5" t="s">
        <v>6</v>
      </c>
      <c r="DQ5" s="4"/>
      <c r="DR5" s="18" t="s">
        <v>10</v>
      </c>
      <c r="DS5" s="5"/>
      <c r="DT5" s="5"/>
      <c r="DU5" s="6"/>
      <c r="DV5" s="4"/>
      <c r="DW5" s="18" t="s">
        <v>10</v>
      </c>
      <c r="DX5" s="5"/>
      <c r="DY5" s="5"/>
      <c r="DZ5" s="6"/>
      <c r="EB5" s="4"/>
      <c r="EC5" s="18" t="s">
        <v>10</v>
      </c>
      <c r="ED5" s="5"/>
      <c r="EE5" s="5"/>
      <c r="EF5" s="6"/>
      <c r="EG5" s="4"/>
      <c r="EH5" s="18" t="s">
        <v>10</v>
      </c>
      <c r="EI5" s="5"/>
      <c r="EJ5" s="5"/>
      <c r="EK5" s="6"/>
      <c r="EM5" s="4"/>
      <c r="EN5" s="18" t="s">
        <v>10</v>
      </c>
      <c r="EO5" s="5"/>
      <c r="EP5" s="5"/>
      <c r="EQ5" s="6"/>
      <c r="ER5" s="4"/>
      <c r="ES5" s="18" t="s">
        <v>10</v>
      </c>
      <c r="ET5" s="5"/>
      <c r="EU5" s="5"/>
      <c r="EV5" s="6"/>
      <c r="EW5" s="4"/>
      <c r="EX5" s="5" t="s">
        <v>10</v>
      </c>
      <c r="EY5" s="5"/>
      <c r="EZ5" s="5"/>
      <c r="FA5" s="6"/>
      <c r="FC5" s="4"/>
      <c r="FD5" s="18" t="s">
        <v>10</v>
      </c>
      <c r="FE5" s="5"/>
      <c r="FF5" s="5"/>
      <c r="FG5" s="6"/>
      <c r="FH5" s="4"/>
      <c r="FI5" s="5" t="s">
        <v>10</v>
      </c>
      <c r="FJ5" s="5"/>
      <c r="FK5" s="5"/>
      <c r="FL5" s="6"/>
      <c r="FN5" s="4"/>
      <c r="FO5" s="18" t="s">
        <v>10</v>
      </c>
      <c r="FP5" s="5"/>
      <c r="FQ5" s="5"/>
      <c r="FR5" s="6"/>
      <c r="FT5" s="7"/>
      <c r="FU5" s="11" t="s">
        <v>10</v>
      </c>
      <c r="FV5" s="8"/>
      <c r="FW5" s="8"/>
      <c r="FX5" s="9"/>
      <c r="FY5" s="7"/>
      <c r="FZ5" s="8" t="s">
        <v>10</v>
      </c>
      <c r="GA5" s="8"/>
      <c r="GB5" s="8"/>
      <c r="GC5" s="9"/>
      <c r="GE5" s="4"/>
      <c r="GF5" s="18" t="s">
        <v>10</v>
      </c>
      <c r="GG5" s="5"/>
      <c r="GH5" s="5"/>
      <c r="GI5" s="6"/>
      <c r="GJ5" s="4"/>
      <c r="GK5" s="18" t="s">
        <v>10</v>
      </c>
      <c r="GL5" s="5"/>
      <c r="GM5" s="5"/>
      <c r="GN5" s="6"/>
      <c r="GO5" s="4"/>
      <c r="GP5" s="18" t="s">
        <v>10</v>
      </c>
      <c r="GQ5" s="5"/>
      <c r="GR5" s="5"/>
      <c r="GS5" s="6"/>
      <c r="GT5" s="4"/>
      <c r="GU5" s="18" t="s">
        <v>10</v>
      </c>
      <c r="GV5" s="5"/>
      <c r="GW5" s="5"/>
      <c r="GX5" s="6"/>
      <c r="GZ5" s="7"/>
      <c r="HA5" s="8"/>
      <c r="HB5" s="8"/>
      <c r="HC5" s="8"/>
      <c r="HD5" s="9"/>
      <c r="IH5">
        <v>-7</v>
      </c>
      <c r="II5">
        <v>16</v>
      </c>
      <c r="IL5">
        <v>-7</v>
      </c>
      <c r="IM5">
        <v>5</v>
      </c>
      <c r="IO5" t="s">
        <v>184</v>
      </c>
      <c r="IP5" t="s">
        <v>181</v>
      </c>
      <c r="IQ5" t="s">
        <v>127</v>
      </c>
      <c r="IR5" t="s">
        <v>123</v>
      </c>
      <c r="IS5" t="s">
        <v>124</v>
      </c>
      <c r="IT5" t="s">
        <v>70</v>
      </c>
      <c r="IV5" t="s">
        <v>185</v>
      </c>
      <c r="IX5" t="s">
        <v>127</v>
      </c>
      <c r="IY5" t="s">
        <v>123</v>
      </c>
      <c r="IZ5" t="s">
        <v>124</v>
      </c>
      <c r="JA5" t="s">
        <v>70</v>
      </c>
      <c r="JC5" t="s">
        <v>185</v>
      </c>
      <c r="JE5" t="s">
        <v>127</v>
      </c>
      <c r="JF5" t="s">
        <v>123</v>
      </c>
      <c r="JG5" t="s">
        <v>124</v>
      </c>
      <c r="JH5" t="s">
        <v>70</v>
      </c>
      <c r="JJ5" t="s">
        <v>185</v>
      </c>
      <c r="JL5" t="s">
        <v>127</v>
      </c>
      <c r="JM5" t="s">
        <v>123</v>
      </c>
      <c r="JN5" t="s">
        <v>124</v>
      </c>
      <c r="JO5" t="s">
        <v>70</v>
      </c>
      <c r="JQ5" t="s">
        <v>185</v>
      </c>
      <c r="JS5" t="s">
        <v>127</v>
      </c>
      <c r="JT5" t="s">
        <v>123</v>
      </c>
      <c r="JU5" t="s">
        <v>124</v>
      </c>
      <c r="JV5" t="s">
        <v>70</v>
      </c>
      <c r="JX5" t="s">
        <v>185</v>
      </c>
    </row>
    <row r="6" spans="1:284" x14ac:dyDescent="0.25">
      <c r="D6" t="s">
        <v>7</v>
      </c>
      <c r="G6" t="s">
        <v>6</v>
      </c>
      <c r="K6" t="s">
        <v>10</v>
      </c>
      <c r="O6" t="s">
        <v>247</v>
      </c>
      <c r="T6" t="s">
        <v>6</v>
      </c>
      <c r="V6" t="s">
        <v>16</v>
      </c>
      <c r="X6" t="s">
        <v>16</v>
      </c>
      <c r="AA6" t="s">
        <v>18</v>
      </c>
      <c r="AB6" t="s">
        <v>19</v>
      </c>
      <c r="AE6" s="4"/>
      <c r="AF6" s="5" t="s">
        <v>23</v>
      </c>
      <c r="AG6" s="5"/>
      <c r="AH6" s="5"/>
      <c r="AI6" s="6"/>
      <c r="AJ6" s="4"/>
      <c r="AK6" s="5"/>
      <c r="AL6" s="5"/>
      <c r="AM6" s="5"/>
      <c r="AN6" s="6"/>
      <c r="AO6" s="4"/>
      <c r="AP6" s="5"/>
      <c r="AQ6" s="5"/>
      <c r="AR6" s="5"/>
      <c r="AS6" s="6"/>
      <c r="AT6" s="4"/>
      <c r="AU6" s="5"/>
      <c r="AV6" s="5"/>
      <c r="AW6" s="5"/>
      <c r="AX6" s="6"/>
      <c r="AY6" s="4"/>
      <c r="AZ6" s="5"/>
      <c r="BA6" s="5"/>
      <c r="BB6" s="5"/>
      <c r="BC6" s="6"/>
      <c r="BD6" s="4"/>
      <c r="BE6" s="5"/>
      <c r="BF6" s="5"/>
      <c r="BG6" s="5"/>
      <c r="BH6" s="6"/>
      <c r="BJ6" s="5" t="s">
        <v>36</v>
      </c>
      <c r="BL6" s="5"/>
      <c r="BM6" s="5"/>
      <c r="BN6" s="6"/>
      <c r="BO6" s="4"/>
      <c r="BP6" s="5"/>
      <c r="BQ6" s="5"/>
      <c r="BR6" s="5"/>
      <c r="BS6" s="6"/>
      <c r="BT6" s="4"/>
      <c r="BU6" s="5"/>
      <c r="BV6" s="5"/>
      <c r="BW6" s="5"/>
      <c r="BX6" s="6"/>
      <c r="BY6" s="4"/>
      <c r="BZ6" s="5"/>
      <c r="CA6" s="5"/>
      <c r="CB6" s="5"/>
      <c r="CC6" s="6"/>
      <c r="CD6" s="4"/>
      <c r="CE6" s="5"/>
      <c r="CF6" s="5"/>
      <c r="CG6" s="5"/>
      <c r="CH6" s="6"/>
      <c r="CJ6" s="4" t="s">
        <v>41</v>
      </c>
      <c r="CK6" s="5"/>
      <c r="CL6" s="5"/>
      <c r="CM6" s="5"/>
      <c r="CN6" s="5"/>
      <c r="CO6" s="6"/>
      <c r="CP6" s="4"/>
      <c r="CQ6" s="5"/>
      <c r="CR6" s="5"/>
      <c r="CS6" s="5"/>
      <c r="CT6" s="6"/>
      <c r="CU6" s="4"/>
      <c r="CV6" s="5"/>
      <c r="CW6" s="5"/>
      <c r="CX6" s="5"/>
      <c r="CY6" s="6"/>
      <c r="CZ6" s="4"/>
      <c r="DA6" s="5"/>
      <c r="DB6" s="5"/>
      <c r="DC6" s="5"/>
      <c r="DD6" s="6"/>
      <c r="DE6" s="4"/>
      <c r="DF6" s="5"/>
      <c r="DG6" s="5"/>
      <c r="DH6" s="5"/>
      <c r="DI6" s="6"/>
      <c r="DK6" s="4" t="s">
        <v>44</v>
      </c>
      <c r="DL6" s="5"/>
      <c r="DM6" s="5"/>
      <c r="DN6" s="5"/>
      <c r="DO6" s="6"/>
      <c r="DQ6" s="7"/>
      <c r="DR6" s="8" t="s">
        <v>89</v>
      </c>
      <c r="DS6" s="8"/>
      <c r="DT6" s="8"/>
      <c r="DU6" s="9"/>
      <c r="DV6" s="7"/>
      <c r="DW6" s="8"/>
      <c r="DX6" s="8"/>
      <c r="DY6" s="8"/>
      <c r="DZ6" s="9"/>
      <c r="EB6" s="7"/>
      <c r="EC6" s="8" t="s">
        <v>45</v>
      </c>
      <c r="ED6" s="8"/>
      <c r="EE6" s="8"/>
      <c r="EF6" s="9"/>
      <c r="EG6" s="7"/>
      <c r="EH6" s="8"/>
      <c r="EI6" s="8"/>
      <c r="EJ6" s="8"/>
      <c r="EK6" s="9"/>
      <c r="EM6" s="7" t="s">
        <v>48</v>
      </c>
      <c r="EN6" s="8"/>
      <c r="EO6" s="8"/>
      <c r="EP6" s="8"/>
      <c r="EQ6" s="9"/>
      <c r="ER6" s="7"/>
      <c r="ES6" s="8"/>
      <c r="ET6" s="8"/>
      <c r="EU6" s="8"/>
      <c r="EV6" s="9"/>
      <c r="EW6" s="7"/>
      <c r="EX6" s="8"/>
      <c r="EY6" s="8"/>
      <c r="EZ6" s="8"/>
      <c r="FA6" s="9"/>
      <c r="FC6" s="7" t="s">
        <v>52</v>
      </c>
      <c r="FD6" s="8"/>
      <c r="FE6" s="8"/>
      <c r="FF6" s="8"/>
      <c r="FG6" s="9"/>
      <c r="FH6" s="7"/>
      <c r="FI6" s="8"/>
      <c r="FJ6" s="8"/>
      <c r="FK6" s="8"/>
      <c r="FL6" s="9"/>
      <c r="FN6" s="7" t="s">
        <v>55</v>
      </c>
      <c r="FO6" s="8"/>
      <c r="FP6" s="8"/>
      <c r="FQ6" s="8"/>
      <c r="FR6" s="9"/>
      <c r="FT6" s="7" t="s">
        <v>136</v>
      </c>
      <c r="FU6" s="8"/>
      <c r="FV6" s="8"/>
      <c r="FW6" s="8"/>
      <c r="FX6" s="9"/>
      <c r="FY6" s="7"/>
      <c r="FZ6" s="8"/>
      <c r="GA6" s="8"/>
      <c r="GB6" s="8"/>
      <c r="GC6" s="9"/>
      <c r="GE6" s="7"/>
      <c r="GF6" s="8" t="s">
        <v>59</v>
      </c>
      <c r="GG6" s="8"/>
      <c r="GH6" s="8"/>
      <c r="GI6" s="9"/>
      <c r="GJ6" s="7"/>
      <c r="GK6" s="8"/>
      <c r="GL6" s="8"/>
      <c r="GM6" s="8"/>
      <c r="GN6" s="9"/>
      <c r="GO6" s="7"/>
      <c r="GP6" s="8"/>
      <c r="GQ6" s="8"/>
      <c r="GR6" s="8"/>
      <c r="GS6" s="9"/>
      <c r="GT6" s="7"/>
      <c r="GU6" s="8"/>
      <c r="GV6" s="8"/>
      <c r="GW6" s="8"/>
      <c r="GX6" s="9"/>
      <c r="GZ6" s="7"/>
      <c r="HA6" s="8" t="s">
        <v>64</v>
      </c>
      <c r="HB6" s="8"/>
      <c r="HC6" s="8"/>
      <c r="HD6" s="9"/>
      <c r="IH6">
        <v>-6</v>
      </c>
      <c r="II6">
        <v>16</v>
      </c>
      <c r="IL6">
        <v>-6</v>
      </c>
      <c r="IM6">
        <v>5</v>
      </c>
      <c r="IO6" t="b">
        <f>ISNUMBER(SEARCH(9,IP6))</f>
        <v>1</v>
      </c>
      <c r="IP6" t="s">
        <v>182</v>
      </c>
      <c r="IQ6" t="str">
        <f>Nine[[#This Row],[Select]]&amp;":"&amp;COUNTIF($IS$6:IS6,IS6)</f>
        <v>1:1</v>
      </c>
      <c r="IR6" t="s">
        <v>156</v>
      </c>
      <c r="IS6">
        <f>$AH$8</f>
        <v>1</v>
      </c>
      <c r="IT6">
        <v>10</v>
      </c>
      <c r="IV6">
        <f>IF($IO$6=FALSE,IF(Nine[[#This Row],[Select]]&gt;=1,1,0),0)</f>
        <v>0</v>
      </c>
      <c r="IX6" t="str">
        <f>Ten[[#This Row],[Select]]&amp;":"&amp;COUNTIF($IZ$6:IZ6,IZ6)</f>
        <v>0:1</v>
      </c>
      <c r="IY6" t="s">
        <v>156</v>
      </c>
      <c r="IZ6">
        <f>$AH$9</f>
        <v>0</v>
      </c>
      <c r="JA6">
        <v>10</v>
      </c>
      <c r="JC6">
        <f>IF($IO$6=FALSE,IF(Ten[[#This Row],[Select]]&gt;=1,1,0),0)</f>
        <v>0</v>
      </c>
      <c r="JE6" t="str">
        <f>eleven[[#This Row],[Select]]&amp;":"&amp;COUNTIF($JG$6:JG6,JG6)</f>
        <v>0:1</v>
      </c>
      <c r="JF6" t="s">
        <v>156</v>
      </c>
      <c r="JG6">
        <f>$AH$10</f>
        <v>0</v>
      </c>
      <c r="JH6">
        <v>10</v>
      </c>
      <c r="JJ6">
        <f>IF($IO$6=FALSE,IF(eleven[[#This Row],[Select]]&gt;=1,1,0),0)</f>
        <v>0</v>
      </c>
      <c r="JL6" t="str">
        <f>twelve[[#This Row],[Select]]&amp;":"&amp;COUNTIF($JN$6:JN6,JN6)</f>
        <v>0:1</v>
      </c>
      <c r="JM6" t="s">
        <v>156</v>
      </c>
      <c r="JN6">
        <f>$AH$11</f>
        <v>0</v>
      </c>
      <c r="JO6">
        <v>10</v>
      </c>
      <c r="JQ6">
        <f>IF($IO$6=FALSE,IF(twelve[[#This Row],[Select]]&gt;=1,1,0),0)</f>
        <v>0</v>
      </c>
      <c r="JS6" t="str">
        <f>thirteen[[#This Row],[Select]]&amp;":"&amp;COUNTIF($JU$6:JU6,JU6)</f>
        <v>0:1</v>
      </c>
      <c r="JT6" t="s">
        <v>156</v>
      </c>
      <c r="JU6">
        <f>$AH$12</f>
        <v>0</v>
      </c>
      <c r="JV6">
        <v>10</v>
      </c>
      <c r="JX6">
        <f>IF($IO$6=FALSE,IF(thirteen[[#This Row],[Select]]&gt;=1,1,0),0)</f>
        <v>0</v>
      </c>
    </row>
    <row r="7" spans="1:284" x14ac:dyDescent="0.25">
      <c r="A7" t="s">
        <v>121</v>
      </c>
      <c r="B7" t="s">
        <v>118</v>
      </c>
      <c r="C7" t="s">
        <v>119</v>
      </c>
      <c r="D7" t="s">
        <v>135</v>
      </c>
      <c r="E7" t="s">
        <v>105</v>
      </c>
      <c r="F7" t="s">
        <v>120</v>
      </c>
      <c r="G7" t="s">
        <v>8</v>
      </c>
      <c r="H7" t="s">
        <v>110</v>
      </c>
      <c r="I7" t="s">
        <v>9</v>
      </c>
      <c r="J7" t="s">
        <v>82</v>
      </c>
      <c r="K7" t="s">
        <v>107</v>
      </c>
      <c r="M7" t="s">
        <v>11</v>
      </c>
      <c r="N7" t="s">
        <v>12</v>
      </c>
      <c r="O7" t="s">
        <v>106</v>
      </c>
      <c r="P7" t="s">
        <v>111</v>
      </c>
      <c r="Q7" t="s">
        <v>13</v>
      </c>
      <c r="R7" t="s">
        <v>83</v>
      </c>
      <c r="S7" t="s">
        <v>84</v>
      </c>
      <c r="T7" t="s">
        <v>14</v>
      </c>
      <c r="U7" t="s">
        <v>15</v>
      </c>
      <c r="V7" t="s">
        <v>14</v>
      </c>
      <c r="X7" t="s">
        <v>15</v>
      </c>
      <c r="Z7" t="s">
        <v>17</v>
      </c>
      <c r="AB7" t="s">
        <v>20</v>
      </c>
      <c r="AC7" t="s">
        <v>21</v>
      </c>
      <c r="AD7" t="s">
        <v>22</v>
      </c>
      <c r="AE7" s="10" t="s">
        <v>24</v>
      </c>
      <c r="AF7" s="8" t="s">
        <v>34</v>
      </c>
      <c r="AG7" s="8" t="s">
        <v>25</v>
      </c>
      <c r="AH7" s="8" t="s">
        <v>26</v>
      </c>
      <c r="AI7" s="9" t="s">
        <v>27</v>
      </c>
      <c r="AJ7" s="10" t="s">
        <v>28</v>
      </c>
      <c r="AK7" s="8" t="s">
        <v>34</v>
      </c>
      <c r="AL7" s="8" t="s">
        <v>25</v>
      </c>
      <c r="AM7" s="8" t="s">
        <v>26</v>
      </c>
      <c r="AN7" s="9" t="s">
        <v>29</v>
      </c>
      <c r="AO7" s="10" t="s">
        <v>30</v>
      </c>
      <c r="AP7" s="8" t="s">
        <v>34</v>
      </c>
      <c r="AQ7" s="8" t="s">
        <v>25</v>
      </c>
      <c r="AR7" s="8" t="s">
        <v>26</v>
      </c>
      <c r="AS7" s="9" t="s">
        <v>29</v>
      </c>
      <c r="AT7" s="10" t="s">
        <v>31</v>
      </c>
      <c r="AU7" s="8" t="s">
        <v>34</v>
      </c>
      <c r="AV7" s="8" t="s">
        <v>25</v>
      </c>
      <c r="AW7" s="8" t="s">
        <v>26</v>
      </c>
      <c r="AX7" s="9" t="s">
        <v>29</v>
      </c>
      <c r="AY7" s="10" t="s">
        <v>32</v>
      </c>
      <c r="AZ7" s="8" t="s">
        <v>34</v>
      </c>
      <c r="BA7" s="8" t="s">
        <v>25</v>
      </c>
      <c r="BB7" s="8" t="s">
        <v>26</v>
      </c>
      <c r="BC7" s="9" t="s">
        <v>29</v>
      </c>
      <c r="BD7" s="10" t="s">
        <v>33</v>
      </c>
      <c r="BE7" s="8" t="s">
        <v>34</v>
      </c>
      <c r="BF7" s="8" t="s">
        <v>25</v>
      </c>
      <c r="BG7" s="8" t="s">
        <v>26</v>
      </c>
      <c r="BH7" s="9" t="s">
        <v>29</v>
      </c>
      <c r="BJ7" s="10" t="s">
        <v>35</v>
      </c>
      <c r="BK7" s="8" t="s">
        <v>34</v>
      </c>
      <c r="BL7" s="8" t="s">
        <v>25</v>
      </c>
      <c r="BM7" s="8" t="s">
        <v>26</v>
      </c>
      <c r="BN7" s="9" t="s">
        <v>29</v>
      </c>
      <c r="BO7" s="10" t="s">
        <v>37</v>
      </c>
      <c r="BP7" s="8" t="s">
        <v>34</v>
      </c>
      <c r="BQ7" s="8" t="s">
        <v>25</v>
      </c>
      <c r="BR7" s="8" t="s">
        <v>26</v>
      </c>
      <c r="BS7" s="9" t="s">
        <v>29</v>
      </c>
      <c r="BT7" s="10" t="s">
        <v>38</v>
      </c>
      <c r="BU7" s="8" t="s">
        <v>34</v>
      </c>
      <c r="BV7" s="8" t="s">
        <v>25</v>
      </c>
      <c r="BW7" s="8" t="s">
        <v>26</v>
      </c>
      <c r="BX7" s="9" t="s">
        <v>29</v>
      </c>
      <c r="BY7" s="10" t="s">
        <v>39</v>
      </c>
      <c r="BZ7" s="8" t="s">
        <v>34</v>
      </c>
      <c r="CA7" s="8" t="s">
        <v>25</v>
      </c>
      <c r="CB7" s="8" t="s">
        <v>26</v>
      </c>
      <c r="CC7" s="9" t="s">
        <v>29</v>
      </c>
      <c r="CD7" s="10" t="s">
        <v>40</v>
      </c>
      <c r="CE7" s="8" t="s">
        <v>34</v>
      </c>
      <c r="CF7" s="8" t="s">
        <v>25</v>
      </c>
      <c r="CG7" s="8" t="s">
        <v>26</v>
      </c>
      <c r="CH7" s="9" t="s">
        <v>29</v>
      </c>
      <c r="CJ7" s="10" t="s">
        <v>42</v>
      </c>
      <c r="CK7" s="8" t="s">
        <v>34</v>
      </c>
      <c r="CL7" s="8" t="s">
        <v>25</v>
      </c>
      <c r="CM7" s="8" t="s">
        <v>26</v>
      </c>
      <c r="CN7" s="8" t="s">
        <v>29</v>
      </c>
      <c r="CO7" s="9"/>
      <c r="CP7" s="10" t="s">
        <v>151</v>
      </c>
      <c r="CQ7" s="8" t="s">
        <v>34</v>
      </c>
      <c r="CR7" s="8" t="s">
        <v>25</v>
      </c>
      <c r="CS7" s="8" t="s">
        <v>26</v>
      </c>
      <c r="CT7" s="9" t="s">
        <v>29</v>
      </c>
      <c r="CU7" s="10" t="s">
        <v>152</v>
      </c>
      <c r="CV7" s="8" t="s">
        <v>34</v>
      </c>
      <c r="CW7" s="8" t="s">
        <v>25</v>
      </c>
      <c r="CX7" s="8" t="s">
        <v>26</v>
      </c>
      <c r="CY7" s="9" t="s">
        <v>29</v>
      </c>
      <c r="CZ7" s="10" t="s">
        <v>153</v>
      </c>
      <c r="DA7" s="8" t="s">
        <v>34</v>
      </c>
      <c r="DB7" s="8" t="s">
        <v>25</v>
      </c>
      <c r="DC7" s="8" t="s">
        <v>26</v>
      </c>
      <c r="DD7" s="9" t="s">
        <v>29</v>
      </c>
      <c r="DE7" s="10" t="s">
        <v>43</v>
      </c>
      <c r="DF7" s="8" t="s">
        <v>34</v>
      </c>
      <c r="DG7" s="8" t="s">
        <v>25</v>
      </c>
      <c r="DH7" s="8" t="s">
        <v>26</v>
      </c>
      <c r="DI7" s="9" t="s">
        <v>29</v>
      </c>
      <c r="DK7" s="10" t="s">
        <v>154</v>
      </c>
      <c r="DL7" s="8" t="s">
        <v>34</v>
      </c>
      <c r="DM7" s="8" t="s">
        <v>25</v>
      </c>
      <c r="DN7" s="8" t="s">
        <v>26</v>
      </c>
      <c r="DO7" s="9" t="s">
        <v>29</v>
      </c>
      <c r="DQ7" s="10" t="s">
        <v>87</v>
      </c>
      <c r="DR7" s="8" t="s">
        <v>34</v>
      </c>
      <c r="DS7" s="8" t="s">
        <v>25</v>
      </c>
      <c r="DT7" s="8" t="s">
        <v>26</v>
      </c>
      <c r="DU7" s="9" t="s">
        <v>29</v>
      </c>
      <c r="DV7" s="10" t="s">
        <v>88</v>
      </c>
      <c r="DW7" s="8" t="s">
        <v>34</v>
      </c>
      <c r="DX7" s="8" t="s">
        <v>25</v>
      </c>
      <c r="DY7" s="8" t="s">
        <v>26</v>
      </c>
      <c r="DZ7" s="9" t="s">
        <v>29</v>
      </c>
      <c r="EB7" s="10" t="s">
        <v>46</v>
      </c>
      <c r="EC7" s="8" t="s">
        <v>34</v>
      </c>
      <c r="ED7" s="8" t="s">
        <v>25</v>
      </c>
      <c r="EE7" s="8" t="s">
        <v>26</v>
      </c>
      <c r="EF7" s="9" t="s">
        <v>29</v>
      </c>
      <c r="EG7" s="10" t="s">
        <v>47</v>
      </c>
      <c r="EH7" s="8" t="s">
        <v>34</v>
      </c>
      <c r="EI7" s="8" t="s">
        <v>25</v>
      </c>
      <c r="EJ7" s="8" t="s">
        <v>26</v>
      </c>
      <c r="EK7" s="9" t="s">
        <v>29</v>
      </c>
      <c r="EM7" s="10" t="s">
        <v>49</v>
      </c>
      <c r="EN7" s="8" t="s">
        <v>34</v>
      </c>
      <c r="EO7" s="8" t="s">
        <v>25</v>
      </c>
      <c r="EP7" s="8" t="s">
        <v>26</v>
      </c>
      <c r="EQ7" s="9" t="s">
        <v>29</v>
      </c>
      <c r="ER7" s="10" t="s">
        <v>50</v>
      </c>
      <c r="ES7" s="8" t="s">
        <v>34</v>
      </c>
      <c r="ET7" s="8" t="s">
        <v>25</v>
      </c>
      <c r="EU7" s="8" t="s">
        <v>26</v>
      </c>
      <c r="EV7" s="9" t="s">
        <v>29</v>
      </c>
      <c r="EW7" s="10" t="s">
        <v>51</v>
      </c>
      <c r="EX7" s="8" t="s">
        <v>34</v>
      </c>
      <c r="EY7" s="8" t="s">
        <v>25</v>
      </c>
      <c r="EZ7" s="8" t="s">
        <v>26</v>
      </c>
      <c r="FA7" s="9" t="s">
        <v>29</v>
      </c>
      <c r="FC7" s="10" t="s">
        <v>53</v>
      </c>
      <c r="FD7" s="8" t="s">
        <v>34</v>
      </c>
      <c r="FE7" s="8" t="s">
        <v>25</v>
      </c>
      <c r="FF7" s="8" t="s">
        <v>26</v>
      </c>
      <c r="FG7" s="9" t="s">
        <v>29</v>
      </c>
      <c r="FH7" s="10" t="s">
        <v>54</v>
      </c>
      <c r="FI7" s="8" t="s">
        <v>34</v>
      </c>
      <c r="FJ7" s="8" t="s">
        <v>25</v>
      </c>
      <c r="FK7" s="8" t="s">
        <v>26</v>
      </c>
      <c r="FL7" s="9" t="s">
        <v>29</v>
      </c>
      <c r="FN7" s="10" t="s">
        <v>56</v>
      </c>
      <c r="FO7" s="8" t="s">
        <v>34</v>
      </c>
      <c r="FP7" s="8" t="s">
        <v>25</v>
      </c>
      <c r="FQ7" s="8" t="s">
        <v>26</v>
      </c>
      <c r="FR7" s="9" t="s">
        <v>29</v>
      </c>
      <c r="FT7" s="10" t="s">
        <v>57</v>
      </c>
      <c r="FU7" s="8" t="s">
        <v>34</v>
      </c>
      <c r="FV7" s="8" t="s">
        <v>25</v>
      </c>
      <c r="FW7" s="8" t="s">
        <v>26</v>
      </c>
      <c r="FX7" s="9" t="s">
        <v>29</v>
      </c>
      <c r="FY7" s="10" t="s">
        <v>58</v>
      </c>
      <c r="FZ7" s="8" t="s">
        <v>34</v>
      </c>
      <c r="GA7" s="8" t="s">
        <v>25</v>
      </c>
      <c r="GB7" s="8" t="s">
        <v>26</v>
      </c>
      <c r="GC7" s="9" t="s">
        <v>29</v>
      </c>
      <c r="GE7" s="10" t="s">
        <v>60</v>
      </c>
      <c r="GF7" s="8" t="s">
        <v>34</v>
      </c>
      <c r="GG7" s="8" t="s">
        <v>25</v>
      </c>
      <c r="GH7" s="8" t="s">
        <v>26</v>
      </c>
      <c r="GI7" s="9" t="s">
        <v>29</v>
      </c>
      <c r="GJ7" s="10" t="s">
        <v>61</v>
      </c>
      <c r="GK7" s="8" t="s">
        <v>34</v>
      </c>
      <c r="GL7" s="8" t="s">
        <v>25</v>
      </c>
      <c r="GM7" s="8" t="s">
        <v>26</v>
      </c>
      <c r="GN7" s="9" t="s">
        <v>29</v>
      </c>
      <c r="GO7" s="10" t="s">
        <v>62</v>
      </c>
      <c r="GP7" s="8" t="s">
        <v>34</v>
      </c>
      <c r="GQ7" s="8" t="s">
        <v>25</v>
      </c>
      <c r="GR7" s="8" t="s">
        <v>26</v>
      </c>
      <c r="GS7" s="9" t="s">
        <v>29</v>
      </c>
      <c r="GT7" s="10" t="s">
        <v>63</v>
      </c>
      <c r="GU7" s="8" t="s">
        <v>34</v>
      </c>
      <c r="GV7" s="8" t="s">
        <v>25</v>
      </c>
      <c r="GW7" s="8" t="s">
        <v>26</v>
      </c>
      <c r="GX7" s="9" t="s">
        <v>29</v>
      </c>
      <c r="GZ7" s="7" t="s">
        <v>65</v>
      </c>
      <c r="HA7" s="8" t="s">
        <v>34</v>
      </c>
      <c r="HB7" s="8" t="s">
        <v>25</v>
      </c>
      <c r="HC7" s="8" t="s">
        <v>26</v>
      </c>
      <c r="HD7" s="9" t="s">
        <v>29</v>
      </c>
      <c r="HE7" s="4" t="s">
        <v>66</v>
      </c>
      <c r="HF7" s="5" t="s">
        <v>34</v>
      </c>
      <c r="HG7" s="5" t="s">
        <v>25</v>
      </c>
      <c r="HH7" s="5" t="s">
        <v>26</v>
      </c>
      <c r="HI7" s="6" t="s">
        <v>29</v>
      </c>
      <c r="HJ7" s="4" t="s">
        <v>67</v>
      </c>
      <c r="HK7" s="5" t="s">
        <v>34</v>
      </c>
      <c r="HL7" s="5" t="s">
        <v>25</v>
      </c>
      <c r="HM7" s="5" t="s">
        <v>26</v>
      </c>
      <c r="HN7" s="6" t="s">
        <v>29</v>
      </c>
      <c r="HO7" s="4" t="s">
        <v>68</v>
      </c>
      <c r="HP7" s="5" t="s">
        <v>34</v>
      </c>
      <c r="HQ7" s="5" t="s">
        <v>25</v>
      </c>
      <c r="HR7" s="5" t="s">
        <v>26</v>
      </c>
      <c r="HS7" s="6" t="s">
        <v>29</v>
      </c>
      <c r="HT7" s="19" t="s">
        <v>243</v>
      </c>
      <c r="HU7" t="s">
        <v>108</v>
      </c>
      <c r="HV7" t="s">
        <v>93</v>
      </c>
      <c r="HW7" t="s">
        <v>109</v>
      </c>
      <c r="HX7" t="s">
        <v>79</v>
      </c>
      <c r="HY7" t="s">
        <v>190</v>
      </c>
      <c r="HZ7" t="s">
        <v>80</v>
      </c>
      <c r="IH7">
        <v>-5</v>
      </c>
      <c r="II7">
        <v>16</v>
      </c>
      <c r="IL7">
        <v>-5</v>
      </c>
      <c r="IM7">
        <v>5</v>
      </c>
      <c r="IO7" t="b">
        <f t="shared" ref="IO7:IO42" si="0">ISNUMBER(SEARCH(9,IP7))</f>
        <v>1</v>
      </c>
      <c r="IP7" t="s">
        <v>182</v>
      </c>
      <c r="IQ7" t="str">
        <f>Nine[[#This Row],[Select]]&amp;":"&amp;COUNTIF($IS$6:IS7,IS7)</f>
        <v>0:1</v>
      </c>
      <c r="IR7" t="s">
        <v>157</v>
      </c>
      <c r="IS7">
        <f>$AM$8</f>
        <v>0</v>
      </c>
      <c r="IT7">
        <v>9</v>
      </c>
      <c r="IV7">
        <f>IF(IO7=FALSE,IF(Nine[[#This Row],[Select]]&gt;=1,1,0),0)</f>
        <v>0</v>
      </c>
      <c r="IX7" t="str">
        <f>Ten[[#This Row],[Select]]&amp;":"&amp;COUNTIF($IZ$6:IZ7,IZ7)</f>
        <v>1:1</v>
      </c>
      <c r="IY7" t="s">
        <v>157</v>
      </c>
      <c r="IZ7">
        <f>$AM$9</f>
        <v>1</v>
      </c>
      <c r="JA7">
        <v>9</v>
      </c>
      <c r="JC7">
        <f>IF($IO$6=FALSE,IF(Ten[[#This Row],[Select]]&gt;=1,1,0),0)</f>
        <v>0</v>
      </c>
      <c r="JE7" t="str">
        <f>eleven[[#This Row],[Select]]&amp;":"&amp;COUNTIF($JG$6:JG7,JG7)</f>
        <v>0:2</v>
      </c>
      <c r="JF7" t="s">
        <v>157</v>
      </c>
      <c r="JG7">
        <f>$AM$10</f>
        <v>0</v>
      </c>
      <c r="JH7">
        <v>9</v>
      </c>
      <c r="JJ7">
        <f>IF($IO$6=FALSE,IF(eleven[[#This Row],[Select]]&gt;=1,1,0),0)</f>
        <v>0</v>
      </c>
      <c r="JL7" t="str">
        <f>twelve[[#This Row],[Select]]&amp;":"&amp;COUNTIF($JN$6:JN7,JN7)</f>
        <v>0:2</v>
      </c>
      <c r="JM7" t="s">
        <v>157</v>
      </c>
      <c r="JN7">
        <f>$AM$11</f>
        <v>0</v>
      </c>
      <c r="JO7">
        <v>9</v>
      </c>
      <c r="JQ7">
        <f>IF($IO$6=FALSE,IF(twelve[[#This Row],[Select]]&gt;=1,1,0),0)</f>
        <v>0</v>
      </c>
      <c r="JS7" t="str">
        <f>thirteen[[#This Row],[Select]]&amp;":"&amp;COUNTIF($JU$6:JU7,JU7)</f>
        <v>0:2</v>
      </c>
      <c r="JT7" t="s">
        <v>157</v>
      </c>
      <c r="JU7">
        <f>$AM$12</f>
        <v>0</v>
      </c>
      <c r="JV7">
        <v>9</v>
      </c>
      <c r="JX7">
        <f>IF($IO$6=FALSE,IF(thirteen[[#This Row],[Select]]&gt;=1,1,0),0)</f>
        <v>0</v>
      </c>
    </row>
    <row r="8" spans="1:284" x14ac:dyDescent="0.25">
      <c r="A8">
        <v>9</v>
      </c>
      <c r="B8">
        <v>30</v>
      </c>
      <c r="C8" s="3">
        <v>30</v>
      </c>
      <c r="D8" s="3">
        <v>0</v>
      </c>
      <c r="E8">
        <f>-ROUNDDOWN(D8/20,0)</f>
        <v>0</v>
      </c>
      <c r="F8" s="3">
        <v>0</v>
      </c>
      <c r="G8" s="3">
        <v>0</v>
      </c>
      <c r="H8" s="3">
        <v>0</v>
      </c>
      <c r="I8">
        <v>0</v>
      </c>
      <c r="J8">
        <f>B8+I8</f>
        <v>30</v>
      </c>
      <c r="K8" s="3">
        <v>0</v>
      </c>
      <c r="L8" s="3"/>
      <c r="M8">
        <f>-ROUNDDOWN(K8/30,0)</f>
        <v>0</v>
      </c>
      <c r="N8">
        <f>F8</f>
        <v>0</v>
      </c>
      <c r="O8" s="3">
        <v>0</v>
      </c>
      <c r="P8" s="3">
        <f>N8+M8+O8</f>
        <v>0</v>
      </c>
      <c r="Q8">
        <v>0</v>
      </c>
      <c r="R8">
        <v>0</v>
      </c>
      <c r="S8">
        <f>Q8+R8</f>
        <v>0</v>
      </c>
      <c r="T8">
        <f>HX8</f>
        <v>29</v>
      </c>
      <c r="U8">
        <f>J8-T8</f>
        <v>1</v>
      </c>
      <c r="V8">
        <f>HZ8</f>
        <v>0</v>
      </c>
      <c r="X8">
        <f>S8-V8</f>
        <v>0</v>
      </c>
      <c r="Z8" s="2"/>
      <c r="AA8" s="2"/>
      <c r="AB8" s="2">
        <v>0</v>
      </c>
      <c r="AC8" s="2"/>
      <c r="AD8" s="2"/>
      <c r="AE8" s="10" t="s">
        <v>24</v>
      </c>
      <c r="AF8" s="8" t="s">
        <v>85</v>
      </c>
      <c r="AG8" s="8">
        <v>10</v>
      </c>
      <c r="AH8" s="15">
        <v>1</v>
      </c>
      <c r="AI8" s="9">
        <f>IF(AH8=1,0,1)</f>
        <v>0</v>
      </c>
      <c r="AJ8" s="10" t="s">
        <v>28</v>
      </c>
      <c r="AK8" s="8" t="s">
        <v>85</v>
      </c>
      <c r="AL8" s="8">
        <v>9</v>
      </c>
      <c r="AM8" s="15"/>
      <c r="AN8" s="9">
        <f>IF(AM8=1,0,1)</f>
        <v>1</v>
      </c>
      <c r="AO8" s="10" t="s">
        <v>30</v>
      </c>
      <c r="AP8" s="8" t="s">
        <v>85</v>
      </c>
      <c r="AQ8" s="8">
        <v>8</v>
      </c>
      <c r="AR8" s="15">
        <v>1</v>
      </c>
      <c r="AS8" s="9">
        <f>IF(AR8=1,0,1)</f>
        <v>0</v>
      </c>
      <c r="AT8" s="10" t="s">
        <v>31</v>
      </c>
      <c r="AU8" s="8" t="s">
        <v>85</v>
      </c>
      <c r="AV8" s="8">
        <v>8</v>
      </c>
      <c r="AW8" s="15">
        <v>0</v>
      </c>
      <c r="AX8" s="9">
        <f>IF(AW8=1,0,1)</f>
        <v>1</v>
      </c>
      <c r="AY8" s="10" t="s">
        <v>32</v>
      </c>
      <c r="AZ8" s="8" t="s">
        <v>85</v>
      </c>
      <c r="BA8" s="8">
        <v>3</v>
      </c>
      <c r="BB8" s="15">
        <v>0</v>
      </c>
      <c r="BC8" s="9">
        <f>IF(BB8=1,0,1)</f>
        <v>1</v>
      </c>
      <c r="BD8" s="10" t="s">
        <v>33</v>
      </c>
      <c r="BE8" s="8" t="s">
        <v>85</v>
      </c>
      <c r="BF8" s="8">
        <v>3</v>
      </c>
      <c r="BG8" s="15"/>
      <c r="BH8" s="9">
        <f>IF(BG8=1,0,1)</f>
        <v>1</v>
      </c>
      <c r="BJ8" s="10" t="s">
        <v>35</v>
      </c>
      <c r="BK8" s="8" t="s">
        <v>86</v>
      </c>
      <c r="BL8" s="8">
        <v>6</v>
      </c>
      <c r="BM8" s="15">
        <v>0</v>
      </c>
      <c r="BN8" s="9">
        <f>IF(BM8=1,0,1)</f>
        <v>1</v>
      </c>
      <c r="BO8" s="10" t="s">
        <v>37</v>
      </c>
      <c r="BP8" s="8" t="s">
        <v>86</v>
      </c>
      <c r="BQ8" s="8">
        <v>6</v>
      </c>
      <c r="BR8" s="15"/>
      <c r="BS8" s="9">
        <f>IF(BR8=1,0,1)</f>
        <v>1</v>
      </c>
      <c r="BT8" s="10" t="s">
        <v>38</v>
      </c>
      <c r="BU8" s="8" t="s">
        <v>86</v>
      </c>
      <c r="BV8" s="8">
        <v>2</v>
      </c>
      <c r="BW8" s="15">
        <v>0</v>
      </c>
      <c r="BX8" s="9">
        <f>IF(BW8=1,0,1)</f>
        <v>1</v>
      </c>
      <c r="BY8" s="10" t="s">
        <v>39</v>
      </c>
      <c r="BZ8" s="8" t="s">
        <v>86</v>
      </c>
      <c r="CA8" s="8">
        <v>1</v>
      </c>
      <c r="CB8" s="15"/>
      <c r="CC8" s="9">
        <f>IF(CB8=1,0,1)</f>
        <v>1</v>
      </c>
      <c r="CD8" s="10" t="s">
        <v>40</v>
      </c>
      <c r="CE8" s="8" t="s">
        <v>86</v>
      </c>
      <c r="CF8" s="8">
        <v>1</v>
      </c>
      <c r="CG8" s="15"/>
      <c r="CH8" s="9">
        <f>IF(CG8=1,0,1)</f>
        <v>1</v>
      </c>
      <c r="CJ8" s="10" t="s">
        <v>42</v>
      </c>
      <c r="CK8" s="8" t="s">
        <v>86</v>
      </c>
      <c r="CL8" s="8">
        <v>8</v>
      </c>
      <c r="CM8" s="15"/>
      <c r="CN8" s="8">
        <f>IF(CM8=1,0,1)</f>
        <v>1</v>
      </c>
      <c r="CO8" s="9"/>
      <c r="CP8" s="10" t="s">
        <v>151</v>
      </c>
      <c r="CQ8" s="8" t="s">
        <v>86</v>
      </c>
      <c r="CR8" s="8">
        <v>3</v>
      </c>
      <c r="CS8" s="15"/>
      <c r="CT8" s="9">
        <f>IF(CS8=1,0,1)</f>
        <v>1</v>
      </c>
      <c r="CU8" s="10" t="s">
        <v>152</v>
      </c>
      <c r="CV8" s="8" t="s">
        <v>86</v>
      </c>
      <c r="CW8" s="8">
        <v>3</v>
      </c>
      <c r="CX8" s="15"/>
      <c r="CY8" s="9">
        <f>IF(CX8=1,0,1)</f>
        <v>1</v>
      </c>
      <c r="CZ8" s="10" t="s">
        <v>153</v>
      </c>
      <c r="DA8" s="8" t="s">
        <v>86</v>
      </c>
      <c r="DB8" s="8">
        <v>2</v>
      </c>
      <c r="DC8" s="15"/>
      <c r="DD8" s="9">
        <f>IF(DC8=1,0,1)</f>
        <v>1</v>
      </c>
      <c r="DE8" s="10" t="s">
        <v>43</v>
      </c>
      <c r="DF8" s="8" t="s">
        <v>86</v>
      </c>
      <c r="DG8" s="8">
        <v>1</v>
      </c>
      <c r="DH8" s="15">
        <v>1</v>
      </c>
      <c r="DI8" s="9">
        <f>IF(DH8=1,0,1)</f>
        <v>0</v>
      </c>
      <c r="DK8" s="10" t="s">
        <v>154</v>
      </c>
      <c r="DL8" s="8" t="s">
        <v>86</v>
      </c>
      <c r="DM8" s="8">
        <v>3</v>
      </c>
      <c r="DN8" s="15"/>
      <c r="DO8" s="9">
        <f>IF(DN8=1,0,1)</f>
        <v>1</v>
      </c>
      <c r="DQ8" s="10" t="s">
        <v>87</v>
      </c>
      <c r="DR8" s="8" t="s">
        <v>85</v>
      </c>
      <c r="DS8" s="8">
        <v>3</v>
      </c>
      <c r="DT8" s="15">
        <v>1</v>
      </c>
      <c r="DU8" s="9">
        <f>IF(DT8=1,0,1)</f>
        <v>0</v>
      </c>
      <c r="DV8" s="10" t="s">
        <v>88</v>
      </c>
      <c r="DW8" s="8" t="s">
        <v>85</v>
      </c>
      <c r="DX8" s="8">
        <v>3</v>
      </c>
      <c r="DY8" s="15">
        <v>1</v>
      </c>
      <c r="DZ8" s="9">
        <f>IF(DY8=1,0,1)</f>
        <v>0</v>
      </c>
      <c r="EB8" s="10" t="s">
        <v>46</v>
      </c>
      <c r="EC8" s="8" t="s">
        <v>85</v>
      </c>
      <c r="ED8" s="8">
        <v>3</v>
      </c>
      <c r="EE8" s="15"/>
      <c r="EF8" s="9">
        <f>IF(EE8=1,0,1)</f>
        <v>1</v>
      </c>
      <c r="EG8" s="10" t="s">
        <v>47</v>
      </c>
      <c r="EH8" s="8" t="s">
        <v>85</v>
      </c>
      <c r="EI8" s="8">
        <v>3</v>
      </c>
      <c r="EJ8" s="15"/>
      <c r="EK8" s="9">
        <f>IF(EJ8=1,0,1)</f>
        <v>1</v>
      </c>
      <c r="EM8" s="10" t="s">
        <v>49</v>
      </c>
      <c r="EN8" s="8" t="s">
        <v>85</v>
      </c>
      <c r="EO8" s="8">
        <v>3</v>
      </c>
      <c r="EP8" s="15">
        <v>1</v>
      </c>
      <c r="EQ8" s="9">
        <f>IF(EP8=1,0,1)</f>
        <v>0</v>
      </c>
      <c r="ER8" s="10" t="s">
        <v>50</v>
      </c>
      <c r="ES8" s="8" t="s">
        <v>86</v>
      </c>
      <c r="ET8" s="8">
        <v>3</v>
      </c>
      <c r="EU8" s="15"/>
      <c r="EV8" s="9">
        <f>IF(EU8=1,0,1)</f>
        <v>1</v>
      </c>
      <c r="EW8" s="10" t="s">
        <v>51</v>
      </c>
      <c r="EX8" s="8" t="s">
        <v>86</v>
      </c>
      <c r="EY8" s="8">
        <v>3</v>
      </c>
      <c r="EZ8" s="15"/>
      <c r="FA8" s="9">
        <f>IF(EZ8=1,0,1)</f>
        <v>1</v>
      </c>
      <c r="FC8" s="10" t="s">
        <v>53</v>
      </c>
      <c r="FD8" s="8" t="s">
        <v>86</v>
      </c>
      <c r="FE8" s="8">
        <v>1</v>
      </c>
      <c r="FF8" s="15"/>
      <c r="FG8" s="9">
        <f>IF(FF8=1,0,1)</f>
        <v>1</v>
      </c>
      <c r="FH8" s="10" t="s">
        <v>54</v>
      </c>
      <c r="FI8" s="8" t="s">
        <v>86</v>
      </c>
      <c r="FJ8" s="8">
        <v>1</v>
      </c>
      <c r="FK8" s="15">
        <v>0</v>
      </c>
      <c r="FL8" s="9">
        <f>IF(FK8=1,0,1)</f>
        <v>1</v>
      </c>
      <c r="FN8" s="10" t="s">
        <v>56</v>
      </c>
      <c r="FO8" s="8" t="s">
        <v>90</v>
      </c>
      <c r="FP8" s="8">
        <v>3</v>
      </c>
      <c r="FQ8" s="15"/>
      <c r="FR8" s="9">
        <f>IF(FQ8=1,0,1)</f>
        <v>1</v>
      </c>
      <c r="FT8" s="10" t="s">
        <v>57</v>
      </c>
      <c r="FU8" s="8" t="s">
        <v>86</v>
      </c>
      <c r="FV8" s="8">
        <v>2</v>
      </c>
      <c r="FW8" s="15"/>
      <c r="FX8" s="9">
        <f>IF(FW8=1,0,1)</f>
        <v>1</v>
      </c>
      <c r="FY8" s="10" t="s">
        <v>58</v>
      </c>
      <c r="FZ8" s="8" t="s">
        <v>86</v>
      </c>
      <c r="GA8" s="8">
        <v>2</v>
      </c>
      <c r="GB8" s="15"/>
      <c r="GC8" s="9">
        <f>IF(GB8=1,0,1)</f>
        <v>1</v>
      </c>
      <c r="GE8" s="10" t="s">
        <v>60</v>
      </c>
      <c r="GF8" s="8" t="s">
        <v>85</v>
      </c>
      <c r="GG8" s="8">
        <v>1</v>
      </c>
      <c r="GH8" s="15">
        <v>1</v>
      </c>
      <c r="GI8" s="9">
        <f>IF(GH8=1,0,1)</f>
        <v>0</v>
      </c>
      <c r="GJ8" s="10" t="s">
        <v>61</v>
      </c>
      <c r="GK8" s="8" t="s">
        <v>85</v>
      </c>
      <c r="GL8" s="8">
        <v>1</v>
      </c>
      <c r="GM8" s="15"/>
      <c r="GN8" s="9">
        <f>IF(GM8=1,0,1)</f>
        <v>1</v>
      </c>
      <c r="GO8" s="10" t="s">
        <v>62</v>
      </c>
      <c r="GP8" s="8" t="s">
        <v>85</v>
      </c>
      <c r="GQ8" s="8">
        <v>2</v>
      </c>
      <c r="GR8" s="15"/>
      <c r="GS8" s="9">
        <f>IF(GR8=1,0,1)</f>
        <v>1</v>
      </c>
      <c r="GT8" s="10" t="s">
        <v>63</v>
      </c>
      <c r="GU8" s="8" t="s">
        <v>85</v>
      </c>
      <c r="GV8" s="8">
        <v>1</v>
      </c>
      <c r="GW8" s="15">
        <v>0</v>
      </c>
      <c r="GX8" s="9">
        <f>$HD$1-GW8</f>
        <v>3</v>
      </c>
      <c r="GZ8" s="7" t="s">
        <v>65</v>
      </c>
      <c r="HA8" s="8" t="s">
        <v>86</v>
      </c>
      <c r="HB8" s="8">
        <v>1</v>
      </c>
      <c r="HC8" s="15"/>
      <c r="HD8" s="9">
        <f>$HD$1-HC8</f>
        <v>3</v>
      </c>
      <c r="HE8" s="7" t="s">
        <v>66</v>
      </c>
      <c r="HF8" s="8" t="s">
        <v>86</v>
      </c>
      <c r="HG8" s="8">
        <v>1</v>
      </c>
      <c r="HH8" s="15"/>
      <c r="HI8" s="9">
        <f>$HD$1-HH8</f>
        <v>3</v>
      </c>
      <c r="HJ8" s="7" t="s">
        <v>67</v>
      </c>
      <c r="HK8" s="8" t="s">
        <v>86</v>
      </c>
      <c r="HL8" s="8">
        <v>1</v>
      </c>
      <c r="HM8" s="15">
        <v>0</v>
      </c>
      <c r="HN8" s="9">
        <f>$HD$1-HM8</f>
        <v>3</v>
      </c>
      <c r="HO8" s="7" t="s">
        <v>68</v>
      </c>
      <c r="HP8" s="8" t="s">
        <v>86</v>
      </c>
      <c r="HQ8" s="8">
        <v>1</v>
      </c>
      <c r="HR8" s="15"/>
      <c r="HS8" s="9">
        <f>$HD$1-HR8</f>
        <v>3</v>
      </c>
      <c r="HT8">
        <f>20*HC8+20*HH8</f>
        <v>0</v>
      </c>
      <c r="HU8">
        <f>DS8*DT8+DX8*DY8+ED8*EE8+EI8*EJ8+EO8*EP8+ET8*EU8+EY8*EZ8+FE8*FF8+FJ8*FK8+FP8*FQ8+FV8*FW8+GA8*GB8+GG8*GH8+GL8*GM8+GQ8*GR8+GV8*GW8</f>
        <v>10</v>
      </c>
      <c r="HV8">
        <f>S8</f>
        <v>0</v>
      </c>
      <c r="HW8">
        <f>IF(HU8&gt;=HV8,(HU8-HV8),HU8)</f>
        <v>10</v>
      </c>
      <c r="HX8">
        <f>HW8+AG8*AH8+AL8*AM8+AQ8*AR8+AV8*AW8+BA8*BB8+BF8*BG8+BL8*BM8+BQ8*BR8+BV8*BW8+CA8*CB8+CF8*CG8+CL8*CM8+CR8*CS8+CW8*CX8+DB8*DC8+DG8*DH8+DM8*DN8+HB8*HC8+HG8*HH8+HL8*HM8+HQ8*HR8</f>
        <v>29</v>
      </c>
      <c r="HZ8">
        <f>IF(HU8&lt;=HV8,HU8,HV8)</f>
        <v>0</v>
      </c>
      <c r="IH8">
        <v>-4</v>
      </c>
      <c r="II8">
        <v>16</v>
      </c>
      <c r="IL8">
        <v>-4</v>
      </c>
      <c r="IM8">
        <v>5</v>
      </c>
      <c r="IO8" t="b">
        <f t="shared" si="0"/>
        <v>1</v>
      </c>
      <c r="IP8" t="s">
        <v>182</v>
      </c>
      <c r="IQ8" t="str">
        <f>Nine[[#This Row],[Select]]&amp;":"&amp;COUNTIF($IS$6:IS8,IS8)</f>
        <v>1:2</v>
      </c>
      <c r="IR8" t="s">
        <v>158</v>
      </c>
      <c r="IS8">
        <f>$AR$8</f>
        <v>1</v>
      </c>
      <c r="IT8">
        <v>8</v>
      </c>
      <c r="IV8">
        <f>IF(IO8=FALSE,IF(Nine[[#This Row],[Select]]&gt;=1,1,0),0)</f>
        <v>0</v>
      </c>
      <c r="IX8" t="str">
        <f>Ten[[#This Row],[Select]]&amp;":"&amp;COUNTIF($IZ$6:IZ8,IZ8)</f>
        <v>0:2</v>
      </c>
      <c r="IY8" t="s">
        <v>158</v>
      </c>
      <c r="IZ8">
        <f>$AR$9</f>
        <v>0</v>
      </c>
      <c r="JA8">
        <v>8</v>
      </c>
      <c r="JC8">
        <f>IF($IO$6=FALSE,IF(Ten[[#This Row],[Select]]&gt;=1,1,0),0)</f>
        <v>0</v>
      </c>
      <c r="JE8" t="str">
        <f>eleven[[#This Row],[Select]]&amp;":"&amp;COUNTIF($JG$6:JG8,JG8)</f>
        <v>0:3</v>
      </c>
      <c r="JF8" t="s">
        <v>158</v>
      </c>
      <c r="JG8">
        <f>$AR$10</f>
        <v>0</v>
      </c>
      <c r="JH8">
        <v>8</v>
      </c>
      <c r="JJ8">
        <f>IF($IO$6=FALSE,IF(eleven[[#This Row],[Select]]&gt;=1,1,0),0)</f>
        <v>0</v>
      </c>
      <c r="JL8" t="str">
        <f>twelve[[#This Row],[Select]]&amp;":"&amp;COUNTIF($JN$6:JN8,JN8)</f>
        <v>0:3</v>
      </c>
      <c r="JM8" t="s">
        <v>158</v>
      </c>
      <c r="JN8">
        <f>$AR$11</f>
        <v>0</v>
      </c>
      <c r="JO8">
        <v>8</v>
      </c>
      <c r="JQ8">
        <f>IF($IO$6=FALSE,IF(twelve[[#This Row],[Select]]&gt;=1,1,0),0)</f>
        <v>0</v>
      </c>
      <c r="JS8" t="str">
        <f>thirteen[[#This Row],[Select]]&amp;":"&amp;COUNTIF($JU$6:JU8,JU8)</f>
        <v>0:3</v>
      </c>
      <c r="JT8" t="s">
        <v>158</v>
      </c>
      <c r="JU8">
        <f>$AR$12</f>
        <v>0</v>
      </c>
      <c r="JV8">
        <v>8</v>
      </c>
      <c r="JX8">
        <f>IF($IO$6=FALSE,IF(thirteen[[#This Row],[Select]]&gt;=1,1,0),0)</f>
        <v>0</v>
      </c>
    </row>
    <row r="9" spans="1:284" x14ac:dyDescent="0.25">
      <c r="A9">
        <v>10</v>
      </c>
      <c r="B9" s="3">
        <f>U8</f>
        <v>1</v>
      </c>
      <c r="C9" s="3">
        <f>X8</f>
        <v>0</v>
      </c>
      <c r="D9" s="2">
        <v>20</v>
      </c>
      <c r="E9">
        <f t="shared" ref="E9:E11" si="1">-ROUNDDOWN(D9/20,0)</f>
        <v>-1</v>
      </c>
      <c r="F9" s="2">
        <v>-1</v>
      </c>
      <c r="G9" s="2">
        <v>7</v>
      </c>
      <c r="H9" s="3">
        <f t="shared" ref="H9:H12" si="2">G9+F9+E9</f>
        <v>5</v>
      </c>
      <c r="I9">
        <f>LOOKUP(H9,$IH$5:$IH$32,$II$5:$II$32)</f>
        <v>15</v>
      </c>
      <c r="J9">
        <f t="shared" ref="J9:J12" si="3">B9+I9</f>
        <v>16</v>
      </c>
      <c r="K9" s="3">
        <f>D9</f>
        <v>20</v>
      </c>
      <c r="L9" s="3"/>
      <c r="M9">
        <f t="shared" ref="M9:M12" si="4">-ROUNDDOWN(K9/30,0)</f>
        <v>0</v>
      </c>
      <c r="N9">
        <f>F9</f>
        <v>-1</v>
      </c>
      <c r="O9" s="2">
        <v>7</v>
      </c>
      <c r="P9" s="3">
        <f t="shared" ref="P9:P12" si="5">N9+M9+O9</f>
        <v>6</v>
      </c>
      <c r="Q9">
        <f>LOOKUP(P9,$IL$5:$IL$32,$IM$5:$IM$32)</f>
        <v>3</v>
      </c>
      <c r="R9">
        <v>0</v>
      </c>
      <c r="S9">
        <f>Q9+C9</f>
        <v>3</v>
      </c>
      <c r="T9">
        <f t="shared" ref="T9:T12" si="6">HX9</f>
        <v>15</v>
      </c>
      <c r="U9">
        <f t="shared" ref="U9:U12" si="7">J9-T9</f>
        <v>1</v>
      </c>
      <c r="V9">
        <f t="shared" ref="V9:V12" si="8">HZ9</f>
        <v>3</v>
      </c>
      <c r="X9">
        <f t="shared" ref="X9:X12" si="9">S9-V9</f>
        <v>0</v>
      </c>
      <c r="Z9" s="2"/>
      <c r="AA9" s="2"/>
      <c r="AB9" s="2">
        <v>0</v>
      </c>
      <c r="AC9" s="2"/>
      <c r="AD9" s="2"/>
      <c r="AE9" s="10" t="s">
        <v>24</v>
      </c>
      <c r="AF9" s="8" t="s">
        <v>85</v>
      </c>
      <c r="AG9" s="8">
        <v>10</v>
      </c>
      <c r="AH9" s="15"/>
      <c r="AI9" s="9">
        <f>IF(AH9=1,0,IF(AI8=0,0,1))</f>
        <v>0</v>
      </c>
      <c r="AJ9" s="10" t="s">
        <v>28</v>
      </c>
      <c r="AK9" s="8" t="s">
        <v>85</v>
      </c>
      <c r="AL9" s="8">
        <v>9</v>
      </c>
      <c r="AM9" s="15">
        <v>1</v>
      </c>
      <c r="AN9" s="9">
        <f>IF(AM9=1,0,IF(AN8=0,0,1))</f>
        <v>0</v>
      </c>
      <c r="AO9" s="10" t="s">
        <v>30</v>
      </c>
      <c r="AP9" s="8" t="s">
        <v>85</v>
      </c>
      <c r="AQ9" s="8">
        <v>8</v>
      </c>
      <c r="AR9" s="15"/>
      <c r="AS9" s="9">
        <f>IF(AR9=1,0,IF(AS8=0,0,1))</f>
        <v>0</v>
      </c>
      <c r="AT9" s="10" t="s">
        <v>31</v>
      </c>
      <c r="AU9" s="8" t="s">
        <v>85</v>
      </c>
      <c r="AV9" s="8">
        <v>8</v>
      </c>
      <c r="AW9" s="15"/>
      <c r="AX9" s="9">
        <f>IF(AW9=1,0,IF(AX8=0,0,1))</f>
        <v>1</v>
      </c>
      <c r="AY9" s="10" t="s">
        <v>32</v>
      </c>
      <c r="AZ9" s="8" t="s">
        <v>85</v>
      </c>
      <c r="BA9" s="8">
        <v>3</v>
      </c>
      <c r="BB9" s="15">
        <v>0</v>
      </c>
      <c r="BC9" s="9">
        <f>IF(BB9=1,0,IF(BC8=0,0,1))</f>
        <v>1</v>
      </c>
      <c r="BD9" s="10" t="s">
        <v>33</v>
      </c>
      <c r="BE9" s="8" t="s">
        <v>85</v>
      </c>
      <c r="BF9" s="8">
        <v>3</v>
      </c>
      <c r="BG9" s="15">
        <v>1</v>
      </c>
      <c r="BH9" s="9">
        <f>IF(BG9=1,0,IF(BH8=0,0,1))</f>
        <v>0</v>
      </c>
      <c r="BJ9" s="10" t="s">
        <v>35</v>
      </c>
      <c r="BK9" s="8" t="s">
        <v>86</v>
      </c>
      <c r="BL9" s="8">
        <v>6</v>
      </c>
      <c r="BM9" s="15"/>
      <c r="BN9" s="9">
        <f>IF(BM9=1,0,IF(BN8=0,0,1))</f>
        <v>1</v>
      </c>
      <c r="BO9" s="10" t="s">
        <v>37</v>
      </c>
      <c r="BP9" s="8" t="s">
        <v>86</v>
      </c>
      <c r="BQ9" s="8">
        <v>6</v>
      </c>
      <c r="BR9" s="15"/>
      <c r="BS9" s="9">
        <f>IF(BR9=1,0,IF(BS8=0,0,1))</f>
        <v>1</v>
      </c>
      <c r="BT9" s="10" t="s">
        <v>38</v>
      </c>
      <c r="BU9" s="8" t="s">
        <v>86</v>
      </c>
      <c r="BV9" s="8">
        <v>2</v>
      </c>
      <c r="BW9" s="15"/>
      <c r="BX9" s="9">
        <f>IF(BW9=1,0,IF(BX8=0,0,1))</f>
        <v>1</v>
      </c>
      <c r="BY9" s="10" t="s">
        <v>39</v>
      </c>
      <c r="BZ9" s="8" t="s">
        <v>86</v>
      </c>
      <c r="CA9" s="8">
        <v>1</v>
      </c>
      <c r="CB9" s="15"/>
      <c r="CC9" s="9">
        <f>IF(CB9=1,0,IF(CC8=0,0,1))</f>
        <v>1</v>
      </c>
      <c r="CD9" s="10" t="s">
        <v>40</v>
      </c>
      <c r="CE9" s="8" t="s">
        <v>86</v>
      </c>
      <c r="CF9" s="8">
        <v>1</v>
      </c>
      <c r="CG9" s="15"/>
      <c r="CH9" s="9">
        <f>IF(CG9=1,0,IF(CH8=0,0,1))</f>
        <v>1</v>
      </c>
      <c r="CJ9" s="10" t="s">
        <v>42</v>
      </c>
      <c r="CK9" s="8" t="s">
        <v>86</v>
      </c>
      <c r="CL9" s="8">
        <v>8</v>
      </c>
      <c r="CM9" s="15"/>
      <c r="CN9" s="9">
        <f>IF(CM9=1,0,IF(CN8=0,0,1))</f>
        <v>1</v>
      </c>
      <c r="CO9" s="9"/>
      <c r="CP9" s="10" t="s">
        <v>151</v>
      </c>
      <c r="CQ9" s="8" t="s">
        <v>86</v>
      </c>
      <c r="CR9" s="8">
        <v>3</v>
      </c>
      <c r="CS9" s="15"/>
      <c r="CT9" s="9">
        <f>IF(CS9=1,0,IF(CT8=0,0,1))</f>
        <v>1</v>
      </c>
      <c r="CU9" s="10" t="s">
        <v>152</v>
      </c>
      <c r="CV9" s="8" t="s">
        <v>86</v>
      </c>
      <c r="CW9" s="8">
        <v>3</v>
      </c>
      <c r="CX9" s="15"/>
      <c r="CY9" s="9">
        <f>IF(CX9=1,0,IF(CY8=0,0,1))</f>
        <v>1</v>
      </c>
      <c r="CZ9" s="10" t="s">
        <v>153</v>
      </c>
      <c r="DA9" s="8" t="s">
        <v>86</v>
      </c>
      <c r="DB9" s="8">
        <v>2</v>
      </c>
      <c r="DC9" s="15"/>
      <c r="DD9" s="9">
        <f>IF(DC9=1,0,IF(DD8=0,0,1))</f>
        <v>1</v>
      </c>
      <c r="DE9" s="10" t="s">
        <v>43</v>
      </c>
      <c r="DF9" s="8" t="s">
        <v>86</v>
      </c>
      <c r="DG9" s="8">
        <v>1</v>
      </c>
      <c r="DH9" s="15"/>
      <c r="DI9" s="9">
        <f>IF(DH9=1,0,IF(DI8=0,0,1))</f>
        <v>0</v>
      </c>
      <c r="DK9" s="10" t="s">
        <v>154</v>
      </c>
      <c r="DL9" s="8" t="s">
        <v>86</v>
      </c>
      <c r="DM9" s="8">
        <v>3</v>
      </c>
      <c r="DN9" s="15"/>
      <c r="DO9" s="9">
        <f>IF(DN9=1,0,IF(DO8=0,0,1))</f>
        <v>1</v>
      </c>
      <c r="DQ9" s="10" t="s">
        <v>87</v>
      </c>
      <c r="DR9" s="8" t="s">
        <v>85</v>
      </c>
      <c r="DS9" s="8">
        <v>3</v>
      </c>
      <c r="DT9" s="15"/>
      <c r="DU9" s="9">
        <f>IF(DT9=1,0,IF(DU8=0,0,1))</f>
        <v>0</v>
      </c>
      <c r="DV9" s="10" t="s">
        <v>88</v>
      </c>
      <c r="DW9" s="8" t="s">
        <v>85</v>
      </c>
      <c r="DX9" s="8">
        <v>3</v>
      </c>
      <c r="DY9" s="15"/>
      <c r="DZ9" s="9">
        <f>IF(DY9=1,0,IF(DZ8=0,0,1))</f>
        <v>0</v>
      </c>
      <c r="EB9" s="10" t="s">
        <v>46</v>
      </c>
      <c r="EC9" s="8" t="s">
        <v>85</v>
      </c>
      <c r="ED9" s="8">
        <v>3</v>
      </c>
      <c r="EE9" s="15"/>
      <c r="EF9" s="9">
        <f>IF(EE9=1,0,IF(EF8=0,0,1))</f>
        <v>1</v>
      </c>
      <c r="EG9" s="10" t="s">
        <v>47</v>
      </c>
      <c r="EH9" s="8" t="s">
        <v>85</v>
      </c>
      <c r="EI9" s="8">
        <v>3</v>
      </c>
      <c r="EJ9" s="15"/>
      <c r="EK9" s="9">
        <f>IF(EJ9=1,0,IF(EK8=0,0,1))</f>
        <v>1</v>
      </c>
      <c r="EM9" s="10" t="s">
        <v>49</v>
      </c>
      <c r="EN9" s="8" t="s">
        <v>85</v>
      </c>
      <c r="EO9" s="8">
        <v>3</v>
      </c>
      <c r="EP9" s="15"/>
      <c r="EQ9" s="9">
        <f>IF(EP9=1,0,IF(EQ8=0,0,1))</f>
        <v>0</v>
      </c>
      <c r="ER9" s="10" t="s">
        <v>50</v>
      </c>
      <c r="ES9" s="8" t="s">
        <v>86</v>
      </c>
      <c r="ET9" s="8">
        <v>3</v>
      </c>
      <c r="EU9" s="15"/>
      <c r="EV9" s="9">
        <f>IF(EU9=1,0,IF(EV8=0,0,1))</f>
        <v>1</v>
      </c>
      <c r="EW9" s="10" t="s">
        <v>51</v>
      </c>
      <c r="EX9" s="8" t="s">
        <v>86</v>
      </c>
      <c r="EY9" s="8">
        <v>3</v>
      </c>
      <c r="EZ9" s="15">
        <v>1</v>
      </c>
      <c r="FA9" s="9">
        <f>IF(EZ9=1,0,IF(FA8=0,0,1))</f>
        <v>0</v>
      </c>
      <c r="FC9" s="10" t="s">
        <v>53</v>
      </c>
      <c r="FD9" s="8" t="s">
        <v>86</v>
      </c>
      <c r="FE9" s="8">
        <v>1</v>
      </c>
      <c r="FF9" s="15">
        <v>1</v>
      </c>
      <c r="FG9" s="9">
        <f>IF(FF9=1,0,IF(FG8=0,0,1))</f>
        <v>0</v>
      </c>
      <c r="FH9" s="10" t="s">
        <v>54</v>
      </c>
      <c r="FI9" s="8" t="s">
        <v>86</v>
      </c>
      <c r="FJ9" s="8">
        <v>1</v>
      </c>
      <c r="FK9" s="15"/>
      <c r="FL9" s="9">
        <f>IF(FK9=1,0,IF(FL8=0,0,1))</f>
        <v>1</v>
      </c>
      <c r="FN9" s="10" t="s">
        <v>56</v>
      </c>
      <c r="FO9" s="8" t="s">
        <v>90</v>
      </c>
      <c r="FP9" s="8">
        <v>3</v>
      </c>
      <c r="FQ9" s="15"/>
      <c r="FR9" s="9">
        <f>IF(FQ9=1,0,IF(FR8=0,0,1))</f>
        <v>1</v>
      </c>
      <c r="FT9" s="10" t="s">
        <v>57</v>
      </c>
      <c r="FU9" s="8" t="s">
        <v>86</v>
      </c>
      <c r="FV9" s="8">
        <v>2</v>
      </c>
      <c r="FW9" s="15">
        <v>1</v>
      </c>
      <c r="FX9" s="9">
        <f>IF(FW9=1,0,IF(FX8=0,0,1))</f>
        <v>0</v>
      </c>
      <c r="FY9" s="10" t="s">
        <v>58</v>
      </c>
      <c r="FZ9" s="8" t="s">
        <v>86</v>
      </c>
      <c r="GA9" s="8">
        <v>2</v>
      </c>
      <c r="GB9" s="15"/>
      <c r="GC9" s="9">
        <f>IF(GB9=1,0,IF(GC8=0,0,1))</f>
        <v>1</v>
      </c>
      <c r="GE9" s="10" t="s">
        <v>60</v>
      </c>
      <c r="GF9" s="8" t="s">
        <v>85</v>
      </c>
      <c r="GG9" s="8">
        <v>1</v>
      </c>
      <c r="GH9" s="15"/>
      <c r="GI9" s="9">
        <f>IF(GH9=1,0,IF(GI8=0,0,1))</f>
        <v>0</v>
      </c>
      <c r="GJ9" s="10" t="s">
        <v>61</v>
      </c>
      <c r="GK9" s="8" t="s">
        <v>85</v>
      </c>
      <c r="GL9" s="8">
        <v>1</v>
      </c>
      <c r="GM9" s="15"/>
      <c r="GN9" s="9">
        <f>IF(GM9=1,0,IF(GN8=0,0,1))</f>
        <v>1</v>
      </c>
      <c r="GO9" s="10" t="s">
        <v>62</v>
      </c>
      <c r="GP9" s="8" t="s">
        <v>85</v>
      </c>
      <c r="GQ9" s="8">
        <v>2</v>
      </c>
      <c r="GR9" s="15"/>
      <c r="GS9" s="9">
        <f>IF(GR9=1,0,IF(GS8=0,0,1))</f>
        <v>1</v>
      </c>
      <c r="GT9" s="10" t="s">
        <v>63</v>
      </c>
      <c r="GU9" s="8" t="s">
        <v>85</v>
      </c>
      <c r="GV9" s="8">
        <v>1</v>
      </c>
      <c r="GW9" s="15">
        <v>0</v>
      </c>
      <c r="GX9" s="9">
        <f>GX8-GW9</f>
        <v>3</v>
      </c>
      <c r="GZ9" s="7" t="s">
        <v>65</v>
      </c>
      <c r="HA9" s="8" t="s">
        <v>86</v>
      </c>
      <c r="HB9" s="8">
        <v>1</v>
      </c>
      <c r="HC9" s="15"/>
      <c r="HD9" s="9">
        <f>HD8-HC9</f>
        <v>3</v>
      </c>
      <c r="HE9" s="7" t="s">
        <v>66</v>
      </c>
      <c r="HF9" s="8" t="s">
        <v>86</v>
      </c>
      <c r="HG9" s="8">
        <v>1</v>
      </c>
      <c r="HH9" s="15">
        <v>0</v>
      </c>
      <c r="HI9" s="9">
        <f>HI8-HH9</f>
        <v>3</v>
      </c>
      <c r="HJ9" s="7" t="s">
        <v>67</v>
      </c>
      <c r="HK9" s="8" t="s">
        <v>86</v>
      </c>
      <c r="HL9" s="8">
        <v>1</v>
      </c>
      <c r="HM9" s="15"/>
      <c r="HN9" s="9">
        <f>HN8-HM9</f>
        <v>3</v>
      </c>
      <c r="HO9" s="7" t="s">
        <v>68</v>
      </c>
      <c r="HP9" s="8" t="s">
        <v>86</v>
      </c>
      <c r="HQ9" s="8">
        <v>1</v>
      </c>
      <c r="HR9" s="15"/>
      <c r="HS9" s="9">
        <f>HS8-HR9</f>
        <v>3</v>
      </c>
      <c r="HT9">
        <f t="shared" ref="HT9:HT12" si="10">20*HC9+20*HH9</f>
        <v>0</v>
      </c>
      <c r="HU9">
        <f>DS9*DT9+DX9*DY9+ED9*EE9+EI9*EJ9+EO9*EP9+ET9*EU9+EY9*EZ9+FE9*FF9+FJ9*FK9+FP9*FQ9+FV9*FW9+GA9*GB9+GG9*GH9+GL9*GM9+GQ9*GR9+GV9*GW9</f>
        <v>6</v>
      </c>
      <c r="HV9">
        <f>S9</f>
        <v>3</v>
      </c>
      <c r="HW9">
        <f>IF(HU9&gt;=HV9,(HU9-HV9),HU9)</f>
        <v>3</v>
      </c>
      <c r="HX9">
        <f>HW9+AG9*AH9+AL9*AM9+AQ9*AR9+AV9*AW9+BA9*BB9+BF9*BG9+BL9*BM9+BQ9*BR9+BV9*BW9+CA9*CB9+CF9*CG9+CL9*CM9+CR9*CS9+CW9*CX9+DB9*DC9+DG9*DH9+DM9*DN9+HB9*HC9+HG9*HH9+HL9*HM9+HQ9*HR9</f>
        <v>15</v>
      </c>
      <c r="HZ9">
        <f t="shared" ref="HZ9:HZ12" si="11">IF(HU9&lt;=HV9,HU9,HV9)</f>
        <v>3</v>
      </c>
      <c r="IH9">
        <v>-3</v>
      </c>
      <c r="II9">
        <v>16</v>
      </c>
      <c r="IL9">
        <v>-3</v>
      </c>
      <c r="IM9">
        <v>5</v>
      </c>
      <c r="IO9" t="b">
        <f t="shared" si="0"/>
        <v>1</v>
      </c>
      <c r="IP9" t="s">
        <v>182</v>
      </c>
      <c r="IQ9" t="str">
        <f>Nine[[#This Row],[Select]]&amp;":"&amp;COUNTIF($IS$6:IS9,IS9)</f>
        <v>0:2</v>
      </c>
      <c r="IR9" t="s">
        <v>159</v>
      </c>
      <c r="IS9">
        <f>$AW$8</f>
        <v>0</v>
      </c>
      <c r="IT9">
        <v>8</v>
      </c>
      <c r="IV9">
        <f>IF(IO9=FALSE,IF(Nine[[#This Row],[Select]]&gt;=1,1,0),0)</f>
        <v>0</v>
      </c>
      <c r="IX9" t="str">
        <f>Ten[[#This Row],[Select]]&amp;":"&amp;COUNTIF($IZ$6:IZ9,IZ9)</f>
        <v>0:3</v>
      </c>
      <c r="IY9" t="s">
        <v>159</v>
      </c>
      <c r="IZ9">
        <f>$AW$9</f>
        <v>0</v>
      </c>
      <c r="JA9">
        <v>8</v>
      </c>
      <c r="JC9">
        <f>IF($IO$6=FALSE,IF(Ten[[#This Row],[Select]]&gt;=1,1,0),0)</f>
        <v>0</v>
      </c>
      <c r="JE9" t="str">
        <f>eleven[[#This Row],[Select]]&amp;":"&amp;COUNTIF($JG$6:JG9,JG9)</f>
        <v>1:1</v>
      </c>
      <c r="JF9" t="s">
        <v>159</v>
      </c>
      <c r="JG9">
        <f>$AW$10</f>
        <v>1</v>
      </c>
      <c r="JH9">
        <v>8</v>
      </c>
      <c r="JJ9">
        <f>IF($IO$6=FALSE,IF(eleven[[#This Row],[Select]]&gt;=1,1,0),0)</f>
        <v>0</v>
      </c>
      <c r="JL9" t="str">
        <f>twelve[[#This Row],[Select]]&amp;":"&amp;COUNTIF($JN$6:JN9,JN9)</f>
        <v>0:4</v>
      </c>
      <c r="JM9" t="s">
        <v>159</v>
      </c>
      <c r="JN9">
        <f>$AW$11</f>
        <v>0</v>
      </c>
      <c r="JO9">
        <v>8</v>
      </c>
      <c r="JQ9">
        <f>IF($IO$6=FALSE,IF(twelve[[#This Row],[Select]]&gt;=1,1,0),0)</f>
        <v>0</v>
      </c>
      <c r="JS9" t="str">
        <f>thirteen[[#This Row],[Select]]&amp;":"&amp;COUNTIF($JU$6:JU9,JU9)</f>
        <v>0:4</v>
      </c>
      <c r="JT9" t="s">
        <v>159</v>
      </c>
      <c r="JU9">
        <f>$AW$12</f>
        <v>0</v>
      </c>
      <c r="JV9">
        <v>8</v>
      </c>
      <c r="JX9">
        <f>IF($IO$6=FALSE,IF(thirteen[[#This Row],[Select]]&gt;=1,1,0),0)</f>
        <v>0</v>
      </c>
    </row>
    <row r="10" spans="1:284" x14ac:dyDescent="0.25">
      <c r="A10">
        <v>11</v>
      </c>
      <c r="B10" s="3">
        <f>U9</f>
        <v>1</v>
      </c>
      <c r="C10" s="3">
        <f>X9</f>
        <v>0</v>
      </c>
      <c r="D10" s="2">
        <v>20</v>
      </c>
      <c r="E10">
        <f t="shared" si="1"/>
        <v>-1</v>
      </c>
      <c r="F10" s="2">
        <v>-1</v>
      </c>
      <c r="G10" s="2">
        <v>7</v>
      </c>
      <c r="H10" s="3">
        <f t="shared" si="2"/>
        <v>5</v>
      </c>
      <c r="I10">
        <f>LOOKUP(H10,$IH$5:$IH$32,$II$5:$II$32)</f>
        <v>15</v>
      </c>
      <c r="J10">
        <f t="shared" si="3"/>
        <v>16</v>
      </c>
      <c r="K10" s="3">
        <f t="shared" ref="K10:K12" si="12">D10</f>
        <v>20</v>
      </c>
      <c r="L10" s="3"/>
      <c r="M10">
        <f t="shared" si="4"/>
        <v>0</v>
      </c>
      <c r="N10">
        <f t="shared" ref="N10:N12" si="13">F10</f>
        <v>-1</v>
      </c>
      <c r="O10" s="2">
        <v>7</v>
      </c>
      <c r="P10" s="3">
        <f t="shared" si="5"/>
        <v>6</v>
      </c>
      <c r="Q10">
        <f>LOOKUP(P10,$IL$5:$IL$32,$IM$5:$IM$32)</f>
        <v>3</v>
      </c>
      <c r="R10">
        <f>C10</f>
        <v>0</v>
      </c>
      <c r="S10">
        <f t="shared" ref="S10:S12" si="14">Q10+R10</f>
        <v>3</v>
      </c>
      <c r="T10">
        <f t="shared" si="6"/>
        <v>12</v>
      </c>
      <c r="U10">
        <f t="shared" si="7"/>
        <v>4</v>
      </c>
      <c r="V10">
        <f t="shared" si="8"/>
        <v>3</v>
      </c>
      <c r="X10">
        <f t="shared" si="9"/>
        <v>0</v>
      </c>
      <c r="Z10" s="2"/>
      <c r="AA10" s="2"/>
      <c r="AB10" s="2">
        <v>0</v>
      </c>
      <c r="AC10" s="2"/>
      <c r="AD10" s="2"/>
      <c r="AE10" s="10" t="s">
        <v>24</v>
      </c>
      <c r="AF10" s="8" t="s">
        <v>85</v>
      </c>
      <c r="AG10" s="8">
        <v>10</v>
      </c>
      <c r="AH10" s="15"/>
      <c r="AI10" s="9">
        <f t="shared" ref="AI10:AI12" si="15">IF(AH10=1,0,IF(AI9=0,0,1))</f>
        <v>0</v>
      </c>
      <c r="AJ10" s="10" t="s">
        <v>28</v>
      </c>
      <c r="AK10" s="8" t="s">
        <v>85</v>
      </c>
      <c r="AL10" s="8">
        <v>9</v>
      </c>
      <c r="AM10" s="15"/>
      <c r="AN10" s="9">
        <f t="shared" ref="AN10:AN12" si="16">IF(AM10=1,0,IF(AN9=0,0,1))</f>
        <v>0</v>
      </c>
      <c r="AO10" s="10" t="s">
        <v>30</v>
      </c>
      <c r="AP10" s="8" t="s">
        <v>85</v>
      </c>
      <c r="AQ10" s="8">
        <v>8</v>
      </c>
      <c r="AR10" s="15"/>
      <c r="AS10" s="9">
        <f t="shared" ref="AS10:AS12" si="17">IF(AR10=1,0,IF(AS9=0,0,1))</f>
        <v>0</v>
      </c>
      <c r="AT10" s="10" t="s">
        <v>31</v>
      </c>
      <c r="AU10" s="8" t="s">
        <v>85</v>
      </c>
      <c r="AV10" s="8">
        <v>8</v>
      </c>
      <c r="AW10" s="15">
        <v>1</v>
      </c>
      <c r="AX10" s="9">
        <f t="shared" ref="AX10:AX12" si="18">IF(AW10=1,0,IF(AX9=0,0,1))</f>
        <v>0</v>
      </c>
      <c r="AY10" s="10" t="s">
        <v>32</v>
      </c>
      <c r="AZ10" s="8" t="s">
        <v>85</v>
      </c>
      <c r="BA10" s="8">
        <v>3</v>
      </c>
      <c r="BB10" s="15"/>
      <c r="BC10" s="9">
        <f t="shared" ref="BC10:BC12" si="19">IF(BB10=1,0,IF(BC9=0,0,1))</f>
        <v>1</v>
      </c>
      <c r="BD10" s="10" t="s">
        <v>33</v>
      </c>
      <c r="BE10" s="8" t="s">
        <v>85</v>
      </c>
      <c r="BF10" s="8">
        <v>3</v>
      </c>
      <c r="BG10" s="15"/>
      <c r="BH10" s="9">
        <f t="shared" ref="BH10:BH12" si="20">IF(BG10=1,0,IF(BH9=0,0,1))</f>
        <v>0</v>
      </c>
      <c r="BJ10" s="10" t="s">
        <v>35</v>
      </c>
      <c r="BK10" s="8" t="s">
        <v>86</v>
      </c>
      <c r="BL10" s="8">
        <v>6</v>
      </c>
      <c r="BM10" s="15"/>
      <c r="BN10" s="9">
        <f t="shared" ref="BN10:BN12" si="21">IF(BM10=1,0,IF(BN9=0,0,1))</f>
        <v>1</v>
      </c>
      <c r="BO10" s="10" t="s">
        <v>37</v>
      </c>
      <c r="BP10" s="8" t="s">
        <v>86</v>
      </c>
      <c r="BQ10" s="8">
        <v>6</v>
      </c>
      <c r="BR10" s="15"/>
      <c r="BS10" s="9">
        <f t="shared" ref="BS10:BS12" si="22">IF(BR10=1,0,IF(BS9=0,0,1))</f>
        <v>1</v>
      </c>
      <c r="BT10" s="10" t="s">
        <v>38</v>
      </c>
      <c r="BU10" s="8" t="s">
        <v>86</v>
      </c>
      <c r="BV10" s="8">
        <v>2</v>
      </c>
      <c r="BW10" s="15"/>
      <c r="BX10" s="9">
        <f t="shared" ref="BX10:BX12" si="23">IF(BW10=1,0,IF(BX9=0,0,1))</f>
        <v>1</v>
      </c>
      <c r="BY10" s="10" t="s">
        <v>39</v>
      </c>
      <c r="BZ10" s="8" t="s">
        <v>86</v>
      </c>
      <c r="CA10" s="8">
        <v>1</v>
      </c>
      <c r="CB10" s="15"/>
      <c r="CC10" s="9">
        <f t="shared" ref="CC10:CC12" si="24">IF(CB10=1,0,IF(CC9=0,0,1))</f>
        <v>1</v>
      </c>
      <c r="CD10" s="10" t="s">
        <v>40</v>
      </c>
      <c r="CE10" s="8" t="s">
        <v>86</v>
      </c>
      <c r="CF10" s="8">
        <v>1</v>
      </c>
      <c r="CG10" s="15"/>
      <c r="CH10" s="9">
        <f t="shared" ref="CH10:CH12" si="25">IF(CG10=1,0,IF(CH9=0,0,1))</f>
        <v>1</v>
      </c>
      <c r="CJ10" s="10" t="s">
        <v>42</v>
      </c>
      <c r="CK10" s="8" t="s">
        <v>86</v>
      </c>
      <c r="CL10" s="8">
        <v>8</v>
      </c>
      <c r="CM10" s="15"/>
      <c r="CN10" s="9">
        <f t="shared" ref="CN10:CN12" si="26">IF(CM10=1,0,IF(CN9=0,0,1))</f>
        <v>1</v>
      </c>
      <c r="CO10" s="9"/>
      <c r="CP10" s="10" t="s">
        <v>151</v>
      </c>
      <c r="CQ10" s="8" t="s">
        <v>86</v>
      </c>
      <c r="CR10" s="8">
        <v>3</v>
      </c>
      <c r="CS10" s="15"/>
      <c r="CT10" s="9">
        <f t="shared" ref="CT10:CT12" si="27">IF(CS10=1,0,IF(CT9=0,0,1))</f>
        <v>1</v>
      </c>
      <c r="CU10" s="10" t="s">
        <v>152</v>
      </c>
      <c r="CV10" s="8" t="s">
        <v>86</v>
      </c>
      <c r="CW10" s="8">
        <v>3</v>
      </c>
      <c r="CX10" s="15"/>
      <c r="CY10" s="9">
        <f t="shared" ref="CY10:CY12" si="28">IF(CX10=1,0,IF(CY9=0,0,1))</f>
        <v>1</v>
      </c>
      <c r="CZ10" s="10" t="s">
        <v>153</v>
      </c>
      <c r="DA10" s="8" t="s">
        <v>86</v>
      </c>
      <c r="DB10" s="8">
        <v>2</v>
      </c>
      <c r="DC10" s="15"/>
      <c r="DD10" s="9">
        <f t="shared" ref="DD10:DD12" si="29">IF(DC10=1,0,IF(DD9=0,0,1))</f>
        <v>1</v>
      </c>
      <c r="DE10" s="10" t="s">
        <v>43</v>
      </c>
      <c r="DF10" s="8" t="s">
        <v>86</v>
      </c>
      <c r="DG10" s="8">
        <v>1</v>
      </c>
      <c r="DH10" s="15"/>
      <c r="DI10" s="9">
        <f t="shared" ref="DI10:DI12" si="30">IF(DH10=1,0,IF(DI9=0,0,1))</f>
        <v>0</v>
      </c>
      <c r="DK10" s="10" t="s">
        <v>154</v>
      </c>
      <c r="DL10" s="8" t="s">
        <v>86</v>
      </c>
      <c r="DM10" s="8">
        <v>3</v>
      </c>
      <c r="DN10" s="15">
        <v>0</v>
      </c>
      <c r="DO10" s="9">
        <f t="shared" ref="DO10:DO12" si="31">IF(DN10=1,0,IF(DO9=0,0,1))</f>
        <v>1</v>
      </c>
      <c r="DQ10" s="10" t="s">
        <v>87</v>
      </c>
      <c r="DR10" s="8" t="s">
        <v>85</v>
      </c>
      <c r="DS10" s="8">
        <v>3</v>
      </c>
      <c r="DT10" s="15"/>
      <c r="DU10" s="9">
        <f t="shared" ref="DU10:DU12" si="32">IF(DT10=1,0,IF(DU9=0,0,1))</f>
        <v>0</v>
      </c>
      <c r="DV10" s="10" t="s">
        <v>88</v>
      </c>
      <c r="DW10" s="8" t="s">
        <v>85</v>
      </c>
      <c r="DX10" s="8">
        <v>3</v>
      </c>
      <c r="DY10" s="15"/>
      <c r="DZ10" s="9">
        <f t="shared" ref="DZ10:DZ12" si="33">IF(DY10=1,0,IF(DZ9=0,0,1))</f>
        <v>0</v>
      </c>
      <c r="EB10" s="10" t="s">
        <v>46</v>
      </c>
      <c r="EC10" s="8" t="s">
        <v>85</v>
      </c>
      <c r="ED10" s="8">
        <v>3</v>
      </c>
      <c r="EE10" s="15">
        <v>1</v>
      </c>
      <c r="EF10" s="9">
        <f t="shared" ref="EF10:EF12" si="34">IF(EE10=1,0,IF(EF9=0,0,1))</f>
        <v>0</v>
      </c>
      <c r="EG10" s="10" t="s">
        <v>47</v>
      </c>
      <c r="EH10" s="8" t="s">
        <v>85</v>
      </c>
      <c r="EI10" s="8">
        <v>3</v>
      </c>
      <c r="EJ10" s="15"/>
      <c r="EK10" s="9">
        <f t="shared" ref="EK10:EK12" si="35">IF(EJ10=1,0,IF(EK9=0,0,1))</f>
        <v>1</v>
      </c>
      <c r="EM10" s="10" t="s">
        <v>49</v>
      </c>
      <c r="EN10" s="8" t="s">
        <v>85</v>
      </c>
      <c r="EO10" s="8">
        <v>3</v>
      </c>
      <c r="EP10" s="15"/>
      <c r="EQ10" s="9">
        <f t="shared" ref="EQ10:EQ12" si="36">IF(EP10=1,0,IF(EQ9=0,0,1))</f>
        <v>0</v>
      </c>
      <c r="ER10" s="10" t="s">
        <v>50</v>
      </c>
      <c r="ES10" s="8" t="s">
        <v>86</v>
      </c>
      <c r="ET10" s="8">
        <v>3</v>
      </c>
      <c r="EU10" s="15">
        <v>1</v>
      </c>
      <c r="EV10" s="9">
        <f t="shared" ref="EV10:EV12" si="37">IF(EU10=1,0,IF(EV9=0,0,1))</f>
        <v>0</v>
      </c>
      <c r="EW10" s="10" t="s">
        <v>51</v>
      </c>
      <c r="EX10" s="8" t="s">
        <v>86</v>
      </c>
      <c r="EY10" s="8">
        <v>3</v>
      </c>
      <c r="EZ10" s="15"/>
      <c r="FA10" s="9">
        <f t="shared" ref="FA10:FA12" si="38">IF(EZ10=1,0,IF(FA9=0,0,1))</f>
        <v>0</v>
      </c>
      <c r="FC10" s="10" t="s">
        <v>53</v>
      </c>
      <c r="FD10" s="8" t="s">
        <v>86</v>
      </c>
      <c r="FE10" s="8">
        <v>1</v>
      </c>
      <c r="FF10" s="15"/>
      <c r="FG10" s="9">
        <f t="shared" ref="FG10:FG12" si="39">IF(FF10=1,0,IF(FG9=0,0,1))</f>
        <v>0</v>
      </c>
      <c r="FH10" s="10" t="s">
        <v>54</v>
      </c>
      <c r="FI10" s="8" t="s">
        <v>86</v>
      </c>
      <c r="FJ10" s="8">
        <v>1</v>
      </c>
      <c r="FK10" s="15"/>
      <c r="FL10" s="9">
        <f t="shared" ref="FL10:FL12" si="40">IF(FK10=1,0,IF(FL9=0,0,1))</f>
        <v>1</v>
      </c>
      <c r="FN10" s="10" t="s">
        <v>56</v>
      </c>
      <c r="FO10" s="8" t="s">
        <v>90</v>
      </c>
      <c r="FP10" s="8">
        <v>3</v>
      </c>
      <c r="FQ10" s="15"/>
      <c r="FR10" s="9">
        <f t="shared" ref="FR10:FR12" si="41">IF(FQ10=1,0,IF(FR9=0,0,1))</f>
        <v>1</v>
      </c>
      <c r="FT10" s="10" t="s">
        <v>57</v>
      </c>
      <c r="FU10" s="8" t="s">
        <v>86</v>
      </c>
      <c r="FV10" s="8">
        <v>2</v>
      </c>
      <c r="FW10" s="15"/>
      <c r="FX10" s="9">
        <f t="shared" ref="FX10:FX12" si="42">IF(FW10=1,0,IF(FX9=0,0,1))</f>
        <v>0</v>
      </c>
      <c r="FY10" s="10" t="s">
        <v>58</v>
      </c>
      <c r="FZ10" s="8" t="s">
        <v>86</v>
      </c>
      <c r="GA10" s="8">
        <v>2</v>
      </c>
      <c r="GB10" s="15"/>
      <c r="GC10" s="9">
        <f t="shared" ref="GC10:GC12" si="43">IF(GB10=1,0,IF(GC9=0,0,1))</f>
        <v>1</v>
      </c>
      <c r="GE10" s="10" t="s">
        <v>60</v>
      </c>
      <c r="GF10" s="8" t="s">
        <v>85</v>
      </c>
      <c r="GG10" s="8">
        <v>1</v>
      </c>
      <c r="GH10" s="15"/>
      <c r="GI10" s="9">
        <f t="shared" ref="GI10:GI12" si="44">IF(GH10=1,0,IF(GI9=0,0,1))</f>
        <v>0</v>
      </c>
      <c r="GJ10" s="10" t="s">
        <v>61</v>
      </c>
      <c r="GK10" s="8" t="s">
        <v>85</v>
      </c>
      <c r="GL10" s="8">
        <v>1</v>
      </c>
      <c r="GM10" s="15"/>
      <c r="GN10" s="9">
        <f t="shared" ref="GN10:GN12" si="45">IF(GM10=1,0,IF(GN9=0,0,1))</f>
        <v>1</v>
      </c>
      <c r="GO10" s="10" t="s">
        <v>62</v>
      </c>
      <c r="GP10" s="8" t="s">
        <v>85</v>
      </c>
      <c r="GQ10" s="8">
        <v>2</v>
      </c>
      <c r="GR10" s="15"/>
      <c r="GS10" s="9">
        <f t="shared" ref="GS10:GS12" si="46">IF(GR10=1,0,IF(GS9=0,0,1))</f>
        <v>1</v>
      </c>
      <c r="GT10" s="10" t="s">
        <v>63</v>
      </c>
      <c r="GU10" s="8" t="s">
        <v>85</v>
      </c>
      <c r="GV10" s="8">
        <v>1</v>
      </c>
      <c r="GW10" s="15">
        <v>0</v>
      </c>
      <c r="GX10" s="9">
        <f>GX9-GW10</f>
        <v>3</v>
      </c>
      <c r="GZ10" s="7" t="s">
        <v>65</v>
      </c>
      <c r="HA10" s="8" t="s">
        <v>86</v>
      </c>
      <c r="HB10" s="8">
        <v>1</v>
      </c>
      <c r="HC10" s="15">
        <v>1</v>
      </c>
      <c r="HD10" s="9">
        <f>HD9-HC10</f>
        <v>2</v>
      </c>
      <c r="HE10" s="7" t="s">
        <v>66</v>
      </c>
      <c r="HF10" s="8" t="s">
        <v>86</v>
      </c>
      <c r="HG10" s="8">
        <v>1</v>
      </c>
      <c r="HH10" s="15"/>
      <c r="HI10" s="9">
        <f>HI9-HH10</f>
        <v>3</v>
      </c>
      <c r="HJ10" s="7" t="s">
        <v>67</v>
      </c>
      <c r="HK10" s="8" t="s">
        <v>86</v>
      </c>
      <c r="HL10" s="8">
        <v>1</v>
      </c>
      <c r="HM10" s="15"/>
      <c r="HN10" s="9">
        <f>HN9-HM10</f>
        <v>3</v>
      </c>
      <c r="HO10" s="7" t="s">
        <v>68</v>
      </c>
      <c r="HP10" s="8" t="s">
        <v>86</v>
      </c>
      <c r="HQ10" s="8">
        <v>1</v>
      </c>
      <c r="HR10" s="15"/>
      <c r="HS10" s="9">
        <f>HS9-HR10</f>
        <v>3</v>
      </c>
      <c r="HT10">
        <f t="shared" si="10"/>
        <v>20</v>
      </c>
      <c r="HU10">
        <f>DS10*DT10+DX10*DY10+ED10*EE10+EI10*EJ10+EO10*EP10+ET10*EU10+EY10*EZ10+FE10*FF10+FJ10*FK10+FP10*FQ10+FV10*FW10+GA10*GB10+GG10*GH10+GL10*GM10+GQ10*GR10+GV10*GW10</f>
        <v>6</v>
      </c>
      <c r="HV10">
        <f>S10</f>
        <v>3</v>
      </c>
      <c r="HW10">
        <f>IF(HU10&gt;=HV10,(HU10-HV10),HU10)</f>
        <v>3</v>
      </c>
      <c r="HX10">
        <f>HW10+AG10*AH10+AL10*AM10+AQ10*AR10+AV10*AW10+BA10*BB10+BF10*BG10+BL10*BM10+BQ10*BR10+BV10*BW10+CA10*CB10+CF10*CG10+CL10*CM10+CR10*CS10+CW10*CX10+DB10*DC10+DG10*DH10+DM10*DN10+HB10*HC10+HG10*HH10+HL10*HM10+HQ10*HR10</f>
        <v>12</v>
      </c>
      <c r="HZ10">
        <f t="shared" si="11"/>
        <v>3</v>
      </c>
      <c r="IH10">
        <v>-2</v>
      </c>
      <c r="II10">
        <v>16</v>
      </c>
      <c r="IL10">
        <v>-2</v>
      </c>
      <c r="IM10">
        <v>5</v>
      </c>
      <c r="IO10" t="b">
        <f t="shared" si="0"/>
        <v>1</v>
      </c>
      <c r="IP10" t="s">
        <v>182</v>
      </c>
      <c r="IQ10" t="str">
        <f>Nine[[#This Row],[Select]]&amp;":"&amp;COUNTIF($IS$6:IS10,IS10)</f>
        <v>0:3</v>
      </c>
      <c r="IR10" t="s">
        <v>160</v>
      </c>
      <c r="IS10">
        <f>$BB$8</f>
        <v>0</v>
      </c>
      <c r="IT10">
        <v>3</v>
      </c>
      <c r="IV10">
        <f>IF(IO10=FALSE,IF(Nine[[#This Row],[Select]]&gt;=1,1,0),0)</f>
        <v>0</v>
      </c>
      <c r="IX10" t="str">
        <f>Ten[[#This Row],[Select]]&amp;":"&amp;COUNTIF($IZ$6:IZ10,IZ10)</f>
        <v>0:4</v>
      </c>
      <c r="IY10" t="s">
        <v>160</v>
      </c>
      <c r="IZ10">
        <f>$BB$9</f>
        <v>0</v>
      </c>
      <c r="JA10">
        <v>3</v>
      </c>
      <c r="JC10">
        <f>IF($IO$6=FALSE,IF(Ten[[#This Row],[Select]]&gt;=1,1,0),0)</f>
        <v>0</v>
      </c>
      <c r="JE10" t="str">
        <f>eleven[[#This Row],[Select]]&amp;":"&amp;COUNTIF($JG$6:JG10,JG10)</f>
        <v>0:4</v>
      </c>
      <c r="JF10" t="s">
        <v>160</v>
      </c>
      <c r="JG10">
        <f>$BB$10</f>
        <v>0</v>
      </c>
      <c r="JH10">
        <v>3</v>
      </c>
      <c r="JJ10">
        <f>IF($IO$6=FALSE,IF(eleven[[#This Row],[Select]]&gt;=1,1,0),0)</f>
        <v>0</v>
      </c>
      <c r="JL10" t="str">
        <f>twelve[[#This Row],[Select]]&amp;":"&amp;COUNTIF($JN$6:JN10,JN10)</f>
        <v>0:5</v>
      </c>
      <c r="JM10" t="s">
        <v>160</v>
      </c>
      <c r="JN10">
        <f>$BB$11</f>
        <v>0</v>
      </c>
      <c r="JO10">
        <v>3</v>
      </c>
      <c r="JQ10">
        <f>IF($IO$6=FALSE,IF(twelve[[#This Row],[Select]]&gt;=1,1,0),0)</f>
        <v>0</v>
      </c>
      <c r="JS10" t="str">
        <f>thirteen[[#This Row],[Select]]&amp;":"&amp;COUNTIF($JU$6:JU10,JU10)</f>
        <v>0:5</v>
      </c>
      <c r="JT10" t="s">
        <v>160</v>
      </c>
      <c r="JU10">
        <f>$BB$12</f>
        <v>0</v>
      </c>
      <c r="JV10">
        <v>3</v>
      </c>
      <c r="JX10">
        <f>IF($IO$6=FALSE,IF(thirteen[[#This Row],[Select]]&gt;=1,1,0),0)</f>
        <v>0</v>
      </c>
    </row>
    <row r="11" spans="1:284" x14ac:dyDescent="0.25">
      <c r="A11">
        <v>12</v>
      </c>
      <c r="B11" s="3">
        <f>U10</f>
        <v>4</v>
      </c>
      <c r="C11" s="3">
        <f>X10</f>
        <v>0</v>
      </c>
      <c r="D11" s="2">
        <v>20</v>
      </c>
      <c r="E11">
        <f t="shared" si="1"/>
        <v>-1</v>
      </c>
      <c r="F11" s="2">
        <v>-1</v>
      </c>
      <c r="G11" s="2">
        <v>7</v>
      </c>
      <c r="H11" s="3">
        <f t="shared" si="2"/>
        <v>5</v>
      </c>
      <c r="I11">
        <f>LOOKUP(H11,$IH$5:$IH$32,$II$5:$II$32)</f>
        <v>15</v>
      </c>
      <c r="J11">
        <f t="shared" si="3"/>
        <v>19</v>
      </c>
      <c r="K11" s="3">
        <f t="shared" si="12"/>
        <v>20</v>
      </c>
      <c r="L11" s="3"/>
      <c r="M11">
        <f t="shared" si="4"/>
        <v>0</v>
      </c>
      <c r="N11">
        <f t="shared" si="13"/>
        <v>-1</v>
      </c>
      <c r="O11" s="2">
        <v>7</v>
      </c>
      <c r="P11" s="3">
        <f t="shared" si="5"/>
        <v>6</v>
      </c>
      <c r="Q11">
        <f>LOOKUP(P11,$IL$5:$IL$32,$IM$5:$IM$32)</f>
        <v>3</v>
      </c>
      <c r="R11">
        <f t="shared" ref="R11:R12" si="47">C11</f>
        <v>0</v>
      </c>
      <c r="S11">
        <f t="shared" si="14"/>
        <v>3</v>
      </c>
      <c r="T11">
        <f t="shared" si="6"/>
        <v>15</v>
      </c>
      <c r="U11">
        <f t="shared" si="7"/>
        <v>4</v>
      </c>
      <c r="V11">
        <f t="shared" si="8"/>
        <v>3</v>
      </c>
      <c r="X11">
        <f t="shared" si="9"/>
        <v>0</v>
      </c>
      <c r="Z11" s="2"/>
      <c r="AA11" s="2"/>
      <c r="AB11" s="2">
        <v>0</v>
      </c>
      <c r="AC11" s="2"/>
      <c r="AD11" s="2"/>
      <c r="AE11" s="10" t="s">
        <v>24</v>
      </c>
      <c r="AF11" s="8" t="s">
        <v>85</v>
      </c>
      <c r="AG11" s="8">
        <v>10</v>
      </c>
      <c r="AH11" s="15"/>
      <c r="AI11" s="9">
        <f t="shared" si="15"/>
        <v>0</v>
      </c>
      <c r="AJ11" s="10" t="s">
        <v>28</v>
      </c>
      <c r="AK11" s="8" t="s">
        <v>85</v>
      </c>
      <c r="AL11" s="8">
        <v>9</v>
      </c>
      <c r="AM11" s="15"/>
      <c r="AN11" s="9">
        <f t="shared" si="16"/>
        <v>0</v>
      </c>
      <c r="AO11" s="10" t="s">
        <v>30</v>
      </c>
      <c r="AP11" s="8" t="s">
        <v>85</v>
      </c>
      <c r="AQ11" s="8">
        <v>8</v>
      </c>
      <c r="AR11" s="15"/>
      <c r="AS11" s="9">
        <f t="shared" si="17"/>
        <v>0</v>
      </c>
      <c r="AT11" s="10" t="s">
        <v>31</v>
      </c>
      <c r="AU11" s="8" t="s">
        <v>85</v>
      </c>
      <c r="AV11" s="8">
        <v>8</v>
      </c>
      <c r="AW11" s="15"/>
      <c r="AX11" s="9">
        <f t="shared" si="18"/>
        <v>0</v>
      </c>
      <c r="AY11" s="10" t="s">
        <v>32</v>
      </c>
      <c r="AZ11" s="8" t="s">
        <v>85</v>
      </c>
      <c r="BA11" s="8">
        <v>3</v>
      </c>
      <c r="BB11" s="15"/>
      <c r="BC11" s="9">
        <f t="shared" si="19"/>
        <v>1</v>
      </c>
      <c r="BD11" s="10" t="s">
        <v>33</v>
      </c>
      <c r="BE11" s="8" t="s">
        <v>85</v>
      </c>
      <c r="BF11" s="8">
        <v>3</v>
      </c>
      <c r="BG11" s="15"/>
      <c r="BH11" s="9">
        <f t="shared" si="20"/>
        <v>0</v>
      </c>
      <c r="BJ11" s="10" t="s">
        <v>35</v>
      </c>
      <c r="BK11" s="8" t="s">
        <v>86</v>
      </c>
      <c r="BL11" s="8">
        <v>6</v>
      </c>
      <c r="BM11" s="15">
        <v>1</v>
      </c>
      <c r="BN11" s="9">
        <f t="shared" si="21"/>
        <v>0</v>
      </c>
      <c r="BO11" s="10" t="s">
        <v>37</v>
      </c>
      <c r="BP11" s="8" t="s">
        <v>86</v>
      </c>
      <c r="BQ11" s="8">
        <v>6</v>
      </c>
      <c r="BR11" s="15"/>
      <c r="BS11" s="9">
        <f t="shared" si="22"/>
        <v>1</v>
      </c>
      <c r="BT11" s="10" t="s">
        <v>38</v>
      </c>
      <c r="BU11" s="8" t="s">
        <v>86</v>
      </c>
      <c r="BV11" s="8">
        <v>2</v>
      </c>
      <c r="BW11" s="15">
        <v>1</v>
      </c>
      <c r="BX11" s="9">
        <f t="shared" si="23"/>
        <v>0</v>
      </c>
      <c r="BY11" s="10" t="s">
        <v>39</v>
      </c>
      <c r="BZ11" s="8" t="s">
        <v>86</v>
      </c>
      <c r="CA11" s="8">
        <v>1</v>
      </c>
      <c r="CB11" s="15"/>
      <c r="CC11" s="9">
        <f t="shared" si="24"/>
        <v>1</v>
      </c>
      <c r="CD11" s="10" t="s">
        <v>40</v>
      </c>
      <c r="CE11" s="8" t="s">
        <v>86</v>
      </c>
      <c r="CF11" s="8">
        <v>1</v>
      </c>
      <c r="CG11" s="15"/>
      <c r="CH11" s="9">
        <f t="shared" si="25"/>
        <v>1</v>
      </c>
      <c r="CJ11" s="10" t="s">
        <v>42</v>
      </c>
      <c r="CK11" s="8" t="s">
        <v>86</v>
      </c>
      <c r="CL11" s="8">
        <v>8</v>
      </c>
      <c r="CM11" s="15"/>
      <c r="CN11" s="9">
        <f t="shared" si="26"/>
        <v>1</v>
      </c>
      <c r="CO11" s="9"/>
      <c r="CP11" s="10" t="s">
        <v>151</v>
      </c>
      <c r="CQ11" s="8" t="s">
        <v>86</v>
      </c>
      <c r="CR11" s="8">
        <v>3</v>
      </c>
      <c r="CS11" s="15"/>
      <c r="CT11" s="9">
        <f t="shared" si="27"/>
        <v>1</v>
      </c>
      <c r="CU11" s="10" t="s">
        <v>152</v>
      </c>
      <c r="CV11" s="8" t="s">
        <v>86</v>
      </c>
      <c r="CW11" s="8">
        <v>3</v>
      </c>
      <c r="CX11" s="15"/>
      <c r="CY11" s="9">
        <f t="shared" si="28"/>
        <v>1</v>
      </c>
      <c r="CZ11" s="10" t="s">
        <v>153</v>
      </c>
      <c r="DA11" s="8" t="s">
        <v>86</v>
      </c>
      <c r="DB11" s="8">
        <v>2</v>
      </c>
      <c r="DC11" s="15"/>
      <c r="DD11" s="9">
        <f t="shared" si="29"/>
        <v>1</v>
      </c>
      <c r="DE11" s="10" t="s">
        <v>43</v>
      </c>
      <c r="DF11" s="8" t="s">
        <v>86</v>
      </c>
      <c r="DG11" s="8">
        <v>1</v>
      </c>
      <c r="DH11" s="15"/>
      <c r="DI11" s="9">
        <f t="shared" si="30"/>
        <v>0</v>
      </c>
      <c r="DK11" s="10" t="s">
        <v>154</v>
      </c>
      <c r="DL11" s="8" t="s">
        <v>86</v>
      </c>
      <c r="DM11" s="8">
        <v>3</v>
      </c>
      <c r="DN11" s="15"/>
      <c r="DO11" s="9">
        <f t="shared" si="31"/>
        <v>1</v>
      </c>
      <c r="DQ11" s="10" t="s">
        <v>87</v>
      </c>
      <c r="DR11" s="8" t="s">
        <v>85</v>
      </c>
      <c r="DS11" s="8">
        <v>3</v>
      </c>
      <c r="DT11" s="15"/>
      <c r="DU11" s="9">
        <f t="shared" si="32"/>
        <v>0</v>
      </c>
      <c r="DV11" s="10" t="s">
        <v>88</v>
      </c>
      <c r="DW11" s="8" t="s">
        <v>85</v>
      </c>
      <c r="DX11" s="8">
        <v>3</v>
      </c>
      <c r="DY11" s="15"/>
      <c r="DZ11" s="9">
        <f t="shared" si="33"/>
        <v>0</v>
      </c>
      <c r="EB11" s="10" t="s">
        <v>46</v>
      </c>
      <c r="EC11" s="8" t="s">
        <v>85</v>
      </c>
      <c r="ED11" s="8">
        <v>3</v>
      </c>
      <c r="EE11" s="15"/>
      <c r="EF11" s="9">
        <f t="shared" si="34"/>
        <v>0</v>
      </c>
      <c r="EG11" s="10" t="s">
        <v>47</v>
      </c>
      <c r="EH11" s="8" t="s">
        <v>85</v>
      </c>
      <c r="EI11" s="8">
        <v>3</v>
      </c>
      <c r="EJ11" s="15">
        <v>1</v>
      </c>
      <c r="EK11" s="9">
        <f t="shared" si="35"/>
        <v>0</v>
      </c>
      <c r="EM11" s="10" t="s">
        <v>49</v>
      </c>
      <c r="EN11" s="8" t="s">
        <v>85</v>
      </c>
      <c r="EO11" s="8">
        <v>3</v>
      </c>
      <c r="EP11" s="15"/>
      <c r="EQ11" s="9">
        <f t="shared" si="36"/>
        <v>0</v>
      </c>
      <c r="ER11" s="10" t="s">
        <v>50</v>
      </c>
      <c r="ES11" s="8" t="s">
        <v>86</v>
      </c>
      <c r="ET11" s="8">
        <v>3</v>
      </c>
      <c r="EU11" s="15"/>
      <c r="EV11" s="9">
        <f t="shared" si="37"/>
        <v>0</v>
      </c>
      <c r="EW11" s="10" t="s">
        <v>51</v>
      </c>
      <c r="EX11" s="8" t="s">
        <v>86</v>
      </c>
      <c r="EY11" s="8">
        <v>3</v>
      </c>
      <c r="EZ11" s="15"/>
      <c r="FA11" s="9">
        <f t="shared" si="38"/>
        <v>0</v>
      </c>
      <c r="FC11" s="10" t="s">
        <v>53</v>
      </c>
      <c r="FD11" s="8" t="s">
        <v>86</v>
      </c>
      <c r="FE11" s="8">
        <v>1</v>
      </c>
      <c r="FF11" s="15"/>
      <c r="FG11" s="9">
        <f t="shared" si="39"/>
        <v>0</v>
      </c>
      <c r="FH11" s="10" t="s">
        <v>54</v>
      </c>
      <c r="FI11" s="8" t="s">
        <v>86</v>
      </c>
      <c r="FJ11" s="8">
        <v>1</v>
      </c>
      <c r="FK11" s="15"/>
      <c r="FL11" s="9">
        <f t="shared" si="40"/>
        <v>1</v>
      </c>
      <c r="FN11" s="10" t="s">
        <v>56</v>
      </c>
      <c r="FO11" s="8" t="s">
        <v>90</v>
      </c>
      <c r="FP11" s="8">
        <v>3</v>
      </c>
      <c r="FQ11" s="15">
        <v>1</v>
      </c>
      <c r="FR11" s="9">
        <f t="shared" si="41"/>
        <v>0</v>
      </c>
      <c r="FT11" s="10" t="s">
        <v>57</v>
      </c>
      <c r="FU11" s="8" t="s">
        <v>86</v>
      </c>
      <c r="FV11" s="8">
        <v>2</v>
      </c>
      <c r="FW11" s="15"/>
      <c r="FX11" s="9">
        <f t="shared" si="42"/>
        <v>0</v>
      </c>
      <c r="FY11" s="10" t="s">
        <v>58</v>
      </c>
      <c r="FZ11" s="8" t="s">
        <v>86</v>
      </c>
      <c r="GA11" s="8">
        <v>2</v>
      </c>
      <c r="GB11" s="15">
        <v>1</v>
      </c>
      <c r="GC11" s="9">
        <f t="shared" si="43"/>
        <v>0</v>
      </c>
      <c r="GE11" s="10" t="s">
        <v>60</v>
      </c>
      <c r="GF11" s="8" t="s">
        <v>85</v>
      </c>
      <c r="GG11" s="8">
        <v>1</v>
      </c>
      <c r="GH11" s="15"/>
      <c r="GI11" s="9">
        <f t="shared" si="44"/>
        <v>0</v>
      </c>
      <c r="GJ11" s="10" t="s">
        <v>61</v>
      </c>
      <c r="GK11" s="8" t="s">
        <v>85</v>
      </c>
      <c r="GL11" s="8">
        <v>1</v>
      </c>
      <c r="GM11" s="15">
        <v>1</v>
      </c>
      <c r="GN11" s="9">
        <f t="shared" si="45"/>
        <v>0</v>
      </c>
      <c r="GO11" s="10" t="s">
        <v>62</v>
      </c>
      <c r="GP11" s="8" t="s">
        <v>85</v>
      </c>
      <c r="GQ11" s="8">
        <v>2</v>
      </c>
      <c r="GR11" s="15"/>
      <c r="GS11" s="9">
        <f t="shared" si="46"/>
        <v>1</v>
      </c>
      <c r="GT11" s="10" t="s">
        <v>63</v>
      </c>
      <c r="GU11" s="8" t="s">
        <v>85</v>
      </c>
      <c r="GV11" s="8">
        <v>1</v>
      </c>
      <c r="GW11" s="15"/>
      <c r="GX11" s="9">
        <f>GX10-GW11</f>
        <v>3</v>
      </c>
      <c r="GZ11" s="7" t="s">
        <v>65</v>
      </c>
      <c r="HA11" s="8" t="s">
        <v>86</v>
      </c>
      <c r="HB11" s="8">
        <v>1</v>
      </c>
      <c r="HC11" s="15">
        <v>1</v>
      </c>
      <c r="HD11" s="9">
        <f>HD10-HC11</f>
        <v>1</v>
      </c>
      <c r="HE11" s="7" t="s">
        <v>66</v>
      </c>
      <c r="HF11" s="8" t="s">
        <v>86</v>
      </c>
      <c r="HG11" s="8">
        <v>1</v>
      </c>
      <c r="HH11" s="15"/>
      <c r="HI11" s="9">
        <f>HI10-HH11</f>
        <v>3</v>
      </c>
      <c r="HJ11" s="7" t="s">
        <v>67</v>
      </c>
      <c r="HK11" s="8" t="s">
        <v>86</v>
      </c>
      <c r="HL11" s="8">
        <v>1</v>
      </c>
      <c r="HM11" s="15"/>
      <c r="HN11" s="9">
        <f>HN10-HM11</f>
        <v>3</v>
      </c>
      <c r="HO11" s="7" t="s">
        <v>68</v>
      </c>
      <c r="HP11" s="8" t="s">
        <v>86</v>
      </c>
      <c r="HQ11" s="8">
        <v>1</v>
      </c>
      <c r="HR11" s="15"/>
      <c r="HS11" s="9">
        <f>HS10-HR11</f>
        <v>3</v>
      </c>
      <c r="HT11">
        <f t="shared" si="10"/>
        <v>20</v>
      </c>
      <c r="HU11">
        <f>DS11*DT11+DX11*DY11+ED11*EE11+EI11*EJ11+EO11*EP11+ET11*EU11+EY11*EZ11+FE11*FF11+FJ11*FK11+FP11*FQ11+FV11*FW11+GA11*GB11+GG11*GH11+GL11*GM11+GQ11*GR11+GV11*GW11</f>
        <v>9</v>
      </c>
      <c r="HV11">
        <f>S11</f>
        <v>3</v>
      </c>
      <c r="HW11">
        <f>IF(HU11&gt;=HV11,(HU11-HV11),HU11)</f>
        <v>6</v>
      </c>
      <c r="HX11">
        <f>HW11+AG11*AH11+AL11*AM11+AQ11*AR11+AV11*AW11+BA11*BB11+BF11*BG11+BL11*BM11+BQ11*BR11+BV11*BW11+CA11*CB11+CF11*CG11+CL11*CM11+CR11*CS11+CW11*CX11+DB11*DC11+DG11*DH11+DM11*DN11+HB11*HC11+HG11*HH11+HL11*HM11+HQ11*HR11</f>
        <v>15</v>
      </c>
      <c r="HZ11">
        <f t="shared" si="11"/>
        <v>3</v>
      </c>
      <c r="IH11">
        <v>-1</v>
      </c>
      <c r="II11">
        <v>16</v>
      </c>
      <c r="IL11">
        <v>-1</v>
      </c>
      <c r="IM11">
        <v>5</v>
      </c>
      <c r="IO11" t="b">
        <f t="shared" si="0"/>
        <v>1</v>
      </c>
      <c r="IP11" t="s">
        <v>182</v>
      </c>
      <c r="IQ11" t="str">
        <f>Nine[[#This Row],[Select]]&amp;":"&amp;COUNTIF($IS$6:IS11,IS11)</f>
        <v>0:4</v>
      </c>
      <c r="IR11" t="s">
        <v>161</v>
      </c>
      <c r="IS11">
        <f>$BG$8</f>
        <v>0</v>
      </c>
      <c r="IT11">
        <v>3</v>
      </c>
      <c r="IV11">
        <f>IF(IO11=FALSE,IF(Nine[[#This Row],[Select]]&gt;=1,1,0),0)</f>
        <v>0</v>
      </c>
      <c r="IX11" t="str">
        <f>Ten[[#This Row],[Select]]&amp;":"&amp;COUNTIF($IZ$6:IZ11,IZ11)</f>
        <v>1:2</v>
      </c>
      <c r="IY11" t="s">
        <v>161</v>
      </c>
      <c r="IZ11">
        <f>$BG$9</f>
        <v>1</v>
      </c>
      <c r="JA11">
        <v>3</v>
      </c>
      <c r="JC11">
        <f>IF($IO$6=FALSE,IF(Ten[[#This Row],[Select]]&gt;=1,1,0),0)</f>
        <v>0</v>
      </c>
      <c r="JE11" t="str">
        <f>eleven[[#This Row],[Select]]&amp;":"&amp;COUNTIF($JG$6:JG11,JG11)</f>
        <v>0:5</v>
      </c>
      <c r="JF11" t="s">
        <v>161</v>
      </c>
      <c r="JG11">
        <f>$BG$10</f>
        <v>0</v>
      </c>
      <c r="JH11">
        <v>3</v>
      </c>
      <c r="JJ11">
        <f>IF($IO$6=FALSE,IF(eleven[[#This Row],[Select]]&gt;=1,1,0),0)</f>
        <v>0</v>
      </c>
      <c r="JL11" t="str">
        <f>twelve[[#This Row],[Select]]&amp;":"&amp;COUNTIF($JN$6:JN11,JN11)</f>
        <v>0:6</v>
      </c>
      <c r="JM11" t="s">
        <v>161</v>
      </c>
      <c r="JN11">
        <f>$BG$11</f>
        <v>0</v>
      </c>
      <c r="JO11">
        <v>3</v>
      </c>
      <c r="JQ11">
        <f>IF($IO$6=FALSE,IF(twelve[[#This Row],[Select]]&gt;=1,1,0),0)</f>
        <v>0</v>
      </c>
      <c r="JS11" t="str">
        <f>thirteen[[#This Row],[Select]]&amp;":"&amp;COUNTIF($JU$6:JU11,JU11)</f>
        <v>0:6</v>
      </c>
      <c r="JT11" t="s">
        <v>161</v>
      </c>
      <c r="JU11">
        <f>$BG$12</f>
        <v>0</v>
      </c>
      <c r="JV11">
        <v>3</v>
      </c>
      <c r="JX11">
        <f>IF($IO$6=FALSE,IF(thirteen[[#This Row],[Select]]&gt;=1,1,0),0)</f>
        <v>0</v>
      </c>
    </row>
    <row r="12" spans="1:284" x14ac:dyDescent="0.25">
      <c r="A12">
        <v>13</v>
      </c>
      <c r="B12" s="3">
        <f t="shared" ref="B12" si="48">U11</f>
        <v>4</v>
      </c>
      <c r="C12" s="3">
        <f t="shared" ref="C12" si="49">X11</f>
        <v>0</v>
      </c>
      <c r="D12" s="2">
        <v>20</v>
      </c>
      <c r="E12">
        <v>0</v>
      </c>
      <c r="F12" s="2">
        <v>0</v>
      </c>
      <c r="G12" s="2">
        <v>7</v>
      </c>
      <c r="H12" s="3">
        <f t="shared" si="2"/>
        <v>7</v>
      </c>
      <c r="I12">
        <f>LOOKUP(H12,$IH$5:$IH$32,$II$5:$II$32)</f>
        <v>14</v>
      </c>
      <c r="J12">
        <f t="shared" si="3"/>
        <v>18</v>
      </c>
      <c r="K12" s="3">
        <f t="shared" si="12"/>
        <v>20</v>
      </c>
      <c r="L12" s="3"/>
      <c r="M12">
        <f t="shared" si="4"/>
        <v>0</v>
      </c>
      <c r="N12">
        <f t="shared" si="13"/>
        <v>0</v>
      </c>
      <c r="O12" s="2">
        <v>7</v>
      </c>
      <c r="P12" s="3">
        <f t="shared" si="5"/>
        <v>7</v>
      </c>
      <c r="Q12">
        <f>LOOKUP(P12,$IL$5:$IL$32,$IM$5:$IM$32)</f>
        <v>3</v>
      </c>
      <c r="R12">
        <f t="shared" si="47"/>
        <v>0</v>
      </c>
      <c r="S12">
        <f t="shared" si="14"/>
        <v>3</v>
      </c>
      <c r="T12">
        <f t="shared" si="6"/>
        <v>20</v>
      </c>
      <c r="U12">
        <f t="shared" si="7"/>
        <v>-2</v>
      </c>
      <c r="V12">
        <f t="shared" si="8"/>
        <v>3</v>
      </c>
      <c r="X12">
        <f t="shared" si="9"/>
        <v>0</v>
      </c>
      <c r="Z12" s="2"/>
      <c r="AA12" s="2"/>
      <c r="AB12" s="2">
        <v>0</v>
      </c>
      <c r="AC12" s="2"/>
      <c r="AD12" s="2"/>
      <c r="AE12" s="16" t="s">
        <v>24</v>
      </c>
      <c r="AF12" s="13" t="s">
        <v>85</v>
      </c>
      <c r="AG12" s="13">
        <v>10</v>
      </c>
      <c r="AH12" s="17"/>
      <c r="AI12" s="14">
        <f t="shared" si="15"/>
        <v>0</v>
      </c>
      <c r="AJ12" s="16" t="s">
        <v>28</v>
      </c>
      <c r="AK12" s="13" t="s">
        <v>85</v>
      </c>
      <c r="AL12" s="13">
        <v>9</v>
      </c>
      <c r="AM12" s="17"/>
      <c r="AN12" s="14">
        <f t="shared" si="16"/>
        <v>0</v>
      </c>
      <c r="AO12" s="16" t="s">
        <v>30</v>
      </c>
      <c r="AP12" s="13" t="s">
        <v>85</v>
      </c>
      <c r="AQ12" s="13">
        <v>8</v>
      </c>
      <c r="AR12" s="17"/>
      <c r="AS12" s="14">
        <f t="shared" si="17"/>
        <v>0</v>
      </c>
      <c r="AT12" s="16" t="s">
        <v>31</v>
      </c>
      <c r="AU12" s="13" t="s">
        <v>85</v>
      </c>
      <c r="AV12" s="13">
        <v>8</v>
      </c>
      <c r="AW12" s="17"/>
      <c r="AX12" s="14">
        <f t="shared" si="18"/>
        <v>0</v>
      </c>
      <c r="AY12" s="16" t="s">
        <v>32</v>
      </c>
      <c r="AZ12" s="13" t="s">
        <v>85</v>
      </c>
      <c r="BA12" s="13">
        <v>3</v>
      </c>
      <c r="BB12" s="17"/>
      <c r="BC12" s="14">
        <f t="shared" si="19"/>
        <v>1</v>
      </c>
      <c r="BD12" s="16" t="s">
        <v>33</v>
      </c>
      <c r="BE12" s="13" t="s">
        <v>85</v>
      </c>
      <c r="BF12" s="13">
        <v>3</v>
      </c>
      <c r="BG12" s="17"/>
      <c r="BH12" s="14">
        <f t="shared" si="20"/>
        <v>0</v>
      </c>
      <c r="BJ12" s="16" t="s">
        <v>35</v>
      </c>
      <c r="BK12" s="13" t="s">
        <v>86</v>
      </c>
      <c r="BL12" s="13">
        <v>6</v>
      </c>
      <c r="BM12" s="17"/>
      <c r="BN12" s="14">
        <f t="shared" si="21"/>
        <v>0</v>
      </c>
      <c r="BO12" s="16" t="s">
        <v>37</v>
      </c>
      <c r="BP12" s="13" t="s">
        <v>86</v>
      </c>
      <c r="BQ12" s="13">
        <v>6</v>
      </c>
      <c r="BR12" s="17">
        <v>1</v>
      </c>
      <c r="BS12" s="14">
        <f t="shared" si="22"/>
        <v>0</v>
      </c>
      <c r="BT12" s="16" t="s">
        <v>38</v>
      </c>
      <c r="BU12" s="13" t="s">
        <v>86</v>
      </c>
      <c r="BV12" s="13">
        <v>2</v>
      </c>
      <c r="BW12" s="17"/>
      <c r="BX12" s="14">
        <f t="shared" si="23"/>
        <v>0</v>
      </c>
      <c r="BY12" s="16" t="s">
        <v>39</v>
      </c>
      <c r="BZ12" s="13" t="s">
        <v>86</v>
      </c>
      <c r="CA12" s="13">
        <v>1</v>
      </c>
      <c r="CB12" s="17"/>
      <c r="CC12" s="14">
        <f t="shared" si="24"/>
        <v>1</v>
      </c>
      <c r="CD12" s="16" t="s">
        <v>40</v>
      </c>
      <c r="CE12" s="13" t="s">
        <v>86</v>
      </c>
      <c r="CF12" s="13">
        <v>1</v>
      </c>
      <c r="CG12" s="17">
        <v>1</v>
      </c>
      <c r="CH12" s="14">
        <f t="shared" si="25"/>
        <v>0</v>
      </c>
      <c r="CJ12" s="16" t="s">
        <v>42</v>
      </c>
      <c r="CK12" s="13" t="s">
        <v>86</v>
      </c>
      <c r="CL12" s="13">
        <v>8</v>
      </c>
      <c r="CM12" s="17">
        <v>0</v>
      </c>
      <c r="CN12" s="14">
        <f t="shared" si="26"/>
        <v>1</v>
      </c>
      <c r="CO12" s="14"/>
      <c r="CP12" s="16" t="s">
        <v>151</v>
      </c>
      <c r="CQ12" s="13" t="s">
        <v>86</v>
      </c>
      <c r="CR12" s="13">
        <v>3</v>
      </c>
      <c r="CS12" s="17"/>
      <c r="CT12" s="14">
        <f t="shared" si="27"/>
        <v>1</v>
      </c>
      <c r="CU12" s="16" t="s">
        <v>152</v>
      </c>
      <c r="CV12" s="13" t="s">
        <v>86</v>
      </c>
      <c r="CW12" s="13">
        <v>3</v>
      </c>
      <c r="CX12" s="17">
        <v>1</v>
      </c>
      <c r="CY12" s="14">
        <f t="shared" si="28"/>
        <v>0</v>
      </c>
      <c r="CZ12" s="16" t="s">
        <v>153</v>
      </c>
      <c r="DA12" s="13" t="s">
        <v>86</v>
      </c>
      <c r="DB12" s="13">
        <v>2</v>
      </c>
      <c r="DC12" s="17">
        <v>1</v>
      </c>
      <c r="DD12" s="14">
        <f t="shared" si="29"/>
        <v>0</v>
      </c>
      <c r="DE12" s="16" t="s">
        <v>43</v>
      </c>
      <c r="DF12" s="13" t="s">
        <v>86</v>
      </c>
      <c r="DG12" s="13">
        <v>1</v>
      </c>
      <c r="DH12" s="17">
        <v>0</v>
      </c>
      <c r="DI12" s="14">
        <f t="shared" si="30"/>
        <v>0</v>
      </c>
      <c r="DK12" s="16" t="s">
        <v>154</v>
      </c>
      <c r="DL12" s="13" t="s">
        <v>86</v>
      </c>
      <c r="DM12" s="13">
        <v>3</v>
      </c>
      <c r="DN12" s="17">
        <v>1</v>
      </c>
      <c r="DO12" s="14">
        <f t="shared" si="31"/>
        <v>0</v>
      </c>
      <c r="DQ12" s="16" t="s">
        <v>87</v>
      </c>
      <c r="DR12" s="13" t="s">
        <v>85</v>
      </c>
      <c r="DS12" s="13">
        <v>3</v>
      </c>
      <c r="DT12" s="17"/>
      <c r="DU12" s="14">
        <f t="shared" si="32"/>
        <v>0</v>
      </c>
      <c r="DV12" s="16" t="s">
        <v>88</v>
      </c>
      <c r="DW12" s="13" t="s">
        <v>85</v>
      </c>
      <c r="DX12" s="13">
        <v>3</v>
      </c>
      <c r="DY12" s="17"/>
      <c r="DZ12" s="14">
        <f t="shared" si="33"/>
        <v>0</v>
      </c>
      <c r="EB12" s="16" t="s">
        <v>46</v>
      </c>
      <c r="EC12" s="13" t="s">
        <v>85</v>
      </c>
      <c r="ED12" s="13">
        <v>3</v>
      </c>
      <c r="EE12" s="17"/>
      <c r="EF12" s="14">
        <f t="shared" si="34"/>
        <v>0</v>
      </c>
      <c r="EG12" s="16" t="s">
        <v>47</v>
      </c>
      <c r="EH12" s="13" t="s">
        <v>85</v>
      </c>
      <c r="EI12" s="13">
        <v>3</v>
      </c>
      <c r="EJ12" s="17"/>
      <c r="EK12" s="14">
        <f t="shared" si="35"/>
        <v>0</v>
      </c>
      <c r="EM12" s="16" t="s">
        <v>49</v>
      </c>
      <c r="EN12" s="13" t="s">
        <v>85</v>
      </c>
      <c r="EO12" s="13">
        <v>3</v>
      </c>
      <c r="EP12" s="17"/>
      <c r="EQ12" s="14">
        <f t="shared" si="36"/>
        <v>0</v>
      </c>
      <c r="ER12" s="16" t="s">
        <v>50</v>
      </c>
      <c r="ES12" s="13" t="s">
        <v>86</v>
      </c>
      <c r="ET12" s="13">
        <v>3</v>
      </c>
      <c r="EU12" s="17"/>
      <c r="EV12" s="14">
        <f t="shared" si="37"/>
        <v>0</v>
      </c>
      <c r="EW12" s="16" t="s">
        <v>51</v>
      </c>
      <c r="EX12" s="13" t="s">
        <v>86</v>
      </c>
      <c r="EY12" s="13">
        <v>3</v>
      </c>
      <c r="EZ12" s="17"/>
      <c r="FA12" s="14">
        <f t="shared" si="38"/>
        <v>0</v>
      </c>
      <c r="FC12" s="16" t="s">
        <v>53</v>
      </c>
      <c r="FD12" s="13" t="s">
        <v>86</v>
      </c>
      <c r="FE12" s="13">
        <v>1</v>
      </c>
      <c r="FF12" s="17"/>
      <c r="FG12" s="14">
        <f t="shared" si="39"/>
        <v>0</v>
      </c>
      <c r="FH12" s="16" t="s">
        <v>54</v>
      </c>
      <c r="FI12" s="13" t="s">
        <v>86</v>
      </c>
      <c r="FJ12" s="13">
        <v>1</v>
      </c>
      <c r="FK12" s="17">
        <v>1</v>
      </c>
      <c r="FL12" s="14">
        <f t="shared" si="40"/>
        <v>0</v>
      </c>
      <c r="FN12" s="16" t="s">
        <v>56</v>
      </c>
      <c r="FO12" s="13" t="s">
        <v>90</v>
      </c>
      <c r="FP12" s="13">
        <v>3</v>
      </c>
      <c r="FQ12" s="17"/>
      <c r="FR12" s="14">
        <f t="shared" si="41"/>
        <v>0</v>
      </c>
      <c r="FT12" s="16" t="s">
        <v>57</v>
      </c>
      <c r="FU12" s="13" t="s">
        <v>86</v>
      </c>
      <c r="FV12" s="13">
        <v>2</v>
      </c>
      <c r="FW12" s="17"/>
      <c r="FX12" s="14">
        <f t="shared" si="42"/>
        <v>0</v>
      </c>
      <c r="FY12" s="16" t="s">
        <v>58</v>
      </c>
      <c r="FZ12" s="13" t="s">
        <v>86</v>
      </c>
      <c r="GA12" s="13">
        <v>2</v>
      </c>
      <c r="GB12" s="17"/>
      <c r="GC12" s="14">
        <f t="shared" si="43"/>
        <v>0</v>
      </c>
      <c r="GE12" s="16" t="s">
        <v>60</v>
      </c>
      <c r="GF12" s="13" t="s">
        <v>85</v>
      </c>
      <c r="GG12" s="13">
        <v>1</v>
      </c>
      <c r="GH12" s="17">
        <v>0</v>
      </c>
      <c r="GI12" s="14">
        <f t="shared" si="44"/>
        <v>0</v>
      </c>
      <c r="GJ12" s="16" t="s">
        <v>61</v>
      </c>
      <c r="GK12" s="13" t="s">
        <v>85</v>
      </c>
      <c r="GL12" s="13">
        <v>1</v>
      </c>
      <c r="GM12" s="17"/>
      <c r="GN12" s="14">
        <f t="shared" si="45"/>
        <v>0</v>
      </c>
      <c r="GO12" s="16" t="s">
        <v>62</v>
      </c>
      <c r="GP12" s="13" t="s">
        <v>85</v>
      </c>
      <c r="GQ12" s="13">
        <v>2</v>
      </c>
      <c r="GR12" s="17">
        <v>1</v>
      </c>
      <c r="GS12" s="14">
        <f t="shared" si="46"/>
        <v>0</v>
      </c>
      <c r="GT12" s="16" t="s">
        <v>63</v>
      </c>
      <c r="GU12" s="13" t="s">
        <v>85</v>
      </c>
      <c r="GV12" s="13">
        <v>1</v>
      </c>
      <c r="GW12" s="17">
        <v>1</v>
      </c>
      <c r="GX12" s="14">
        <f>GX11-GW12</f>
        <v>2</v>
      </c>
      <c r="GZ12" s="12" t="s">
        <v>65</v>
      </c>
      <c r="HA12" s="13" t="s">
        <v>86</v>
      </c>
      <c r="HB12" s="13">
        <v>1</v>
      </c>
      <c r="HC12" s="17">
        <v>1</v>
      </c>
      <c r="HD12" s="14">
        <f>HD11-HC12</f>
        <v>0</v>
      </c>
      <c r="HE12" s="12" t="s">
        <v>66</v>
      </c>
      <c r="HF12" s="13" t="s">
        <v>86</v>
      </c>
      <c r="HG12" s="13">
        <v>1</v>
      </c>
      <c r="HH12" s="17">
        <v>1</v>
      </c>
      <c r="HI12" s="14">
        <f>HI11-HH12</f>
        <v>2</v>
      </c>
      <c r="HJ12" s="12" t="s">
        <v>67</v>
      </c>
      <c r="HK12" s="13" t="s">
        <v>86</v>
      </c>
      <c r="HL12" s="13">
        <v>1</v>
      </c>
      <c r="HM12" s="17">
        <v>1</v>
      </c>
      <c r="HN12" s="14">
        <f>HN11-HM12</f>
        <v>2</v>
      </c>
      <c r="HO12" s="12" t="s">
        <v>68</v>
      </c>
      <c r="HP12" s="13" t="s">
        <v>86</v>
      </c>
      <c r="HQ12" s="13">
        <v>1</v>
      </c>
      <c r="HR12" s="17">
        <v>1</v>
      </c>
      <c r="HS12" s="14">
        <f>HS11-HR12</f>
        <v>2</v>
      </c>
      <c r="HT12">
        <f t="shared" si="10"/>
        <v>40</v>
      </c>
      <c r="HU12">
        <f>DS12*DT12+DX12*DY12+ED12*EE12+EI12*EJ12+EO12*EP12+ET12*EU12+EY12*EZ12+FE12*FF12+FJ12*FK12+FP12*FQ12+FV12*FW12+GA12*GB12+GG12*GH12+GL12*GM12+GQ12*GR12+GV12*GW12</f>
        <v>4</v>
      </c>
      <c r="HV12">
        <f>S12</f>
        <v>3</v>
      </c>
      <c r="HW12">
        <f>IF(HU12&gt;=HV12,(HU12-HV12),HU12)</f>
        <v>1</v>
      </c>
      <c r="HX12">
        <f>HW12+AG12*AH12+AL12*AM12+AQ12*AR12+AV12*AW12+BA12*BB12+BF12*BG12+BL12*BM12+BQ12*BR12+BV12*BW12+CA12*CB12+CF12*CG12+CL12*CM12+CR12*CS12+CW12*CX12+DB12*DC12+DG12*DH12+DM12*DN12+HB12*HC12+HG12*HH12+HL12*HM12+HQ12*HR12</f>
        <v>20</v>
      </c>
      <c r="HZ12">
        <f t="shared" si="11"/>
        <v>3</v>
      </c>
      <c r="IH12">
        <v>0</v>
      </c>
      <c r="II12">
        <v>16</v>
      </c>
      <c r="IL12">
        <v>0</v>
      </c>
      <c r="IM12">
        <v>5</v>
      </c>
      <c r="IO12" t="b">
        <f t="shared" si="0"/>
        <v>0</v>
      </c>
      <c r="IP12" t="s">
        <v>86</v>
      </c>
      <c r="IQ12" t="str">
        <f>Nine[[#This Row],[Select]]&amp;":"&amp;COUNTIF($IS$6:IS12,IS12)</f>
        <v>0:5</v>
      </c>
      <c r="IR12" t="s">
        <v>162</v>
      </c>
      <c r="IS12">
        <f>$BM$8</f>
        <v>0</v>
      </c>
      <c r="IT12">
        <v>6</v>
      </c>
      <c r="IV12">
        <f>IF(IO12=FALSE,IF(Nine[[#This Row],[Select]]&gt;=1,1,0),0)</f>
        <v>0</v>
      </c>
      <c r="IX12" t="str">
        <f>Ten[[#This Row],[Select]]&amp;":"&amp;COUNTIF($IZ$6:IZ12,IZ12)</f>
        <v>0:5</v>
      </c>
      <c r="IY12" t="s">
        <v>162</v>
      </c>
      <c r="IZ12">
        <f>$BM$9</f>
        <v>0</v>
      </c>
      <c r="JA12">
        <v>6</v>
      </c>
      <c r="JC12">
        <f>IF($IO$6=FALSE,IF(Ten[[#This Row],[Select]]&gt;=1,1,0),0)</f>
        <v>0</v>
      </c>
      <c r="JE12" t="str">
        <f>eleven[[#This Row],[Select]]&amp;":"&amp;COUNTIF($JG$6:JG12,JG12)</f>
        <v>0:6</v>
      </c>
      <c r="JF12" t="s">
        <v>162</v>
      </c>
      <c r="JG12">
        <f>$BM$10</f>
        <v>0</v>
      </c>
      <c r="JH12">
        <v>6</v>
      </c>
      <c r="JJ12">
        <f>IF($IO$6=FALSE,IF(eleven[[#This Row],[Select]]&gt;=1,1,0),0)</f>
        <v>0</v>
      </c>
      <c r="JL12" t="str">
        <f>twelve[[#This Row],[Select]]&amp;":"&amp;COUNTIF($JN$6:JN12,JN12)</f>
        <v>1:1</v>
      </c>
      <c r="JM12" t="s">
        <v>162</v>
      </c>
      <c r="JN12">
        <f>$BM$11</f>
        <v>1</v>
      </c>
      <c r="JO12">
        <v>6</v>
      </c>
      <c r="JQ12">
        <f>IF($IO$6=FALSE,IF(twelve[[#This Row],[Select]]&gt;=1,1,0),0)</f>
        <v>0</v>
      </c>
      <c r="JS12" t="str">
        <f>thirteen[[#This Row],[Select]]&amp;":"&amp;COUNTIF($JU$6:JU12,JU12)</f>
        <v>0:7</v>
      </c>
      <c r="JT12" t="s">
        <v>162</v>
      </c>
      <c r="JU12">
        <f>$BM$12</f>
        <v>0</v>
      </c>
      <c r="JV12">
        <v>6</v>
      </c>
      <c r="JX12">
        <f>IF($IO$6=FALSE,IF(thirteen[[#This Row],[Select]]&gt;=1,1,0),0)</f>
        <v>0</v>
      </c>
    </row>
    <row r="13" spans="1:284" x14ac:dyDescent="0.25">
      <c r="IC13" t="s">
        <v>195</v>
      </c>
      <c r="IH13">
        <v>1</v>
      </c>
      <c r="II13">
        <v>16</v>
      </c>
      <c r="IL13">
        <v>1</v>
      </c>
      <c r="IM13">
        <v>5</v>
      </c>
      <c r="IO13" t="b">
        <f t="shared" si="0"/>
        <v>0</v>
      </c>
      <c r="IP13" t="s">
        <v>86</v>
      </c>
      <c r="IQ13" t="str">
        <f>Nine[[#This Row],[Select]]&amp;":"&amp;COUNTIF($IS$6:IS13,IS13)</f>
        <v>0:6</v>
      </c>
      <c r="IR13" t="s">
        <v>163</v>
      </c>
      <c r="IS13">
        <f>$BR$8</f>
        <v>0</v>
      </c>
      <c r="IT13">
        <v>6</v>
      </c>
      <c r="IV13">
        <f>IF(IO13=FALSE,IF(Nine[[#This Row],[Select]]&gt;=1,1,0),0)</f>
        <v>0</v>
      </c>
      <c r="IX13" t="str">
        <f>Ten[[#This Row],[Select]]&amp;":"&amp;COUNTIF($IZ$6:IZ13,IZ13)</f>
        <v>0:6</v>
      </c>
      <c r="IY13" t="s">
        <v>163</v>
      </c>
      <c r="IZ13">
        <f>$BR$9</f>
        <v>0</v>
      </c>
      <c r="JA13">
        <v>6</v>
      </c>
      <c r="JC13">
        <f>IF($IO$6=FALSE,IF(Ten[[#This Row],[Select]]&gt;=1,1,0),0)</f>
        <v>0</v>
      </c>
      <c r="JE13" t="str">
        <f>eleven[[#This Row],[Select]]&amp;":"&amp;COUNTIF($JG$6:JG13,JG13)</f>
        <v>0:7</v>
      </c>
      <c r="JF13" t="s">
        <v>163</v>
      </c>
      <c r="JG13">
        <f>$BR$10</f>
        <v>0</v>
      </c>
      <c r="JH13">
        <v>6</v>
      </c>
      <c r="JJ13">
        <f>IF($IO$6=FALSE,IF(eleven[[#This Row],[Select]]&gt;=1,1,0),0)</f>
        <v>0</v>
      </c>
      <c r="JL13" t="str">
        <f>twelve[[#This Row],[Select]]&amp;":"&amp;COUNTIF($JN$6:JN13,JN13)</f>
        <v>0:7</v>
      </c>
      <c r="JM13" t="s">
        <v>163</v>
      </c>
      <c r="JN13">
        <f>$BR$11</f>
        <v>0</v>
      </c>
      <c r="JO13">
        <v>6</v>
      </c>
      <c r="JQ13">
        <f>IF($IO$6=FALSE,IF(twelve[[#This Row],[Select]]&gt;=1,1,0),0)</f>
        <v>0</v>
      </c>
      <c r="JS13" t="str">
        <f>thirteen[[#This Row],[Select]]&amp;":"&amp;COUNTIF($JU$6:JU13,JU13)</f>
        <v>1:1</v>
      </c>
      <c r="JT13" t="s">
        <v>163</v>
      </c>
      <c r="JU13">
        <f>$BR$12</f>
        <v>1</v>
      </c>
      <c r="JV13">
        <v>6</v>
      </c>
      <c r="JX13">
        <f>IF($IO$6=FALSE,IF(thirteen[[#This Row],[Select]]&gt;=1,1,0),0)</f>
        <v>0</v>
      </c>
    </row>
    <row r="14" spans="1:284" x14ac:dyDescent="0.25">
      <c r="IH14">
        <v>2</v>
      </c>
      <c r="II14">
        <v>16</v>
      </c>
      <c r="IL14">
        <v>2</v>
      </c>
      <c r="IM14">
        <v>5</v>
      </c>
      <c r="IO14" t="b">
        <f t="shared" si="0"/>
        <v>0</v>
      </c>
      <c r="IP14" t="s">
        <v>86</v>
      </c>
      <c r="IQ14" t="str">
        <f>Nine[[#This Row],[Select]]&amp;":"&amp;COUNTIF($IS$6:IS14,IS14)</f>
        <v>0:7</v>
      </c>
      <c r="IR14" t="s">
        <v>164</v>
      </c>
      <c r="IS14">
        <f>$BW$8</f>
        <v>0</v>
      </c>
      <c r="IT14">
        <v>2</v>
      </c>
      <c r="IV14">
        <f>IF(IO14=FALSE,IF(Nine[[#This Row],[Select]]&gt;=1,1,0),0)</f>
        <v>0</v>
      </c>
      <c r="IX14" t="str">
        <f>Ten[[#This Row],[Select]]&amp;":"&amp;COUNTIF($IZ$6:IZ14,IZ14)</f>
        <v>0:7</v>
      </c>
      <c r="IY14" t="s">
        <v>164</v>
      </c>
      <c r="IZ14">
        <f>$BW$9</f>
        <v>0</v>
      </c>
      <c r="JA14">
        <v>2</v>
      </c>
      <c r="JC14">
        <f>IF($IO$6=FALSE,IF(Ten[[#This Row],[Select]]&gt;=1,1,0),0)</f>
        <v>0</v>
      </c>
      <c r="JE14" t="str">
        <f>eleven[[#This Row],[Select]]&amp;":"&amp;COUNTIF($JG$6:JG14,JG14)</f>
        <v>0:8</v>
      </c>
      <c r="JF14" t="s">
        <v>164</v>
      </c>
      <c r="JG14">
        <f>$BW$10</f>
        <v>0</v>
      </c>
      <c r="JH14">
        <v>2</v>
      </c>
      <c r="JJ14">
        <f>IF($IO$6=FALSE,IF(eleven[[#This Row],[Select]]&gt;=1,1,0),0)</f>
        <v>0</v>
      </c>
      <c r="JL14" t="str">
        <f>twelve[[#This Row],[Select]]&amp;":"&amp;COUNTIF($JN$6:JN14,JN14)</f>
        <v>1:2</v>
      </c>
      <c r="JM14" t="s">
        <v>164</v>
      </c>
      <c r="JN14">
        <f>$BW$11</f>
        <v>1</v>
      </c>
      <c r="JO14">
        <v>2</v>
      </c>
      <c r="JQ14">
        <f>IF($IO$6=FALSE,IF(twelve[[#This Row],[Select]]&gt;=1,1,0),0)</f>
        <v>0</v>
      </c>
      <c r="JS14" t="str">
        <f>thirteen[[#This Row],[Select]]&amp;":"&amp;COUNTIF($JU$6:JU14,JU14)</f>
        <v>0:8</v>
      </c>
      <c r="JT14" t="s">
        <v>164</v>
      </c>
      <c r="JU14">
        <f>$BW$12</f>
        <v>0</v>
      </c>
      <c r="JV14">
        <v>2</v>
      </c>
      <c r="JX14">
        <f>IF($IO$6=FALSE,IF(thirteen[[#This Row],[Select]]&gt;=1,1,0),0)</f>
        <v>0</v>
      </c>
    </row>
    <row r="15" spans="1:284" x14ac:dyDescent="0.25">
      <c r="IH15">
        <v>3</v>
      </c>
      <c r="II15">
        <v>16</v>
      </c>
      <c r="IL15">
        <v>3</v>
      </c>
      <c r="IM15">
        <v>5</v>
      </c>
      <c r="IO15" t="b">
        <f t="shared" si="0"/>
        <v>0</v>
      </c>
      <c r="IP15" t="s">
        <v>86</v>
      </c>
      <c r="IQ15" t="str">
        <f>Nine[[#This Row],[Select]]&amp;":"&amp;COUNTIF($IS$6:IS15,IS15)</f>
        <v>0:8</v>
      </c>
      <c r="IR15" t="s">
        <v>165</v>
      </c>
      <c r="IS15">
        <f>$CB$8</f>
        <v>0</v>
      </c>
      <c r="IT15">
        <v>1</v>
      </c>
      <c r="IV15">
        <f>IF(IO15=FALSE,IF(Nine[[#This Row],[Select]]&gt;=1,1,0),0)</f>
        <v>0</v>
      </c>
      <c r="IX15" t="str">
        <f>Ten[[#This Row],[Select]]&amp;":"&amp;COUNTIF($IZ$6:IZ15,IZ15)</f>
        <v>0:8</v>
      </c>
      <c r="IY15" t="s">
        <v>165</v>
      </c>
      <c r="IZ15">
        <f>$CB$9</f>
        <v>0</v>
      </c>
      <c r="JA15">
        <v>1</v>
      </c>
      <c r="JC15">
        <f>IF($IO$6=FALSE,IF(Ten[[#This Row],[Select]]&gt;=1,1,0),0)</f>
        <v>0</v>
      </c>
      <c r="JE15" t="str">
        <f>eleven[[#This Row],[Select]]&amp;":"&amp;COUNTIF($JG$6:JG15,JG15)</f>
        <v>0:9</v>
      </c>
      <c r="JF15" t="s">
        <v>165</v>
      </c>
      <c r="JG15">
        <f>$CB$10</f>
        <v>0</v>
      </c>
      <c r="JH15">
        <v>1</v>
      </c>
      <c r="JJ15">
        <f>IF($IO$6=FALSE,IF(eleven[[#This Row],[Select]]&gt;=1,1,0),0)</f>
        <v>0</v>
      </c>
      <c r="JL15" t="str">
        <f>twelve[[#This Row],[Select]]&amp;":"&amp;COUNTIF($JN$6:JN15,JN15)</f>
        <v>0:8</v>
      </c>
      <c r="JM15" t="s">
        <v>165</v>
      </c>
      <c r="JN15">
        <f>$CB$11</f>
        <v>0</v>
      </c>
      <c r="JO15">
        <v>1</v>
      </c>
      <c r="JQ15">
        <f>IF($IO$6=FALSE,IF(twelve[[#This Row],[Select]]&gt;=1,1,0),0)</f>
        <v>0</v>
      </c>
      <c r="JS15" t="str">
        <f>thirteen[[#This Row],[Select]]&amp;":"&amp;COUNTIF($JU$6:JU15,JU15)</f>
        <v>0:9</v>
      </c>
      <c r="JT15" t="s">
        <v>165</v>
      </c>
      <c r="JU15">
        <f>$CB$12</f>
        <v>0</v>
      </c>
      <c r="JV15">
        <v>1</v>
      </c>
      <c r="JX15">
        <f>IF($IO$6=FALSE,IF(thirteen[[#This Row],[Select]]&gt;=1,1,0),0)</f>
        <v>0</v>
      </c>
    </row>
    <row r="16" spans="1:284" x14ac:dyDescent="0.25">
      <c r="IH16">
        <v>4</v>
      </c>
      <c r="II16">
        <v>15</v>
      </c>
      <c r="IL16">
        <v>4</v>
      </c>
      <c r="IM16">
        <v>4</v>
      </c>
      <c r="IO16" t="b">
        <f t="shared" si="0"/>
        <v>0</v>
      </c>
      <c r="IP16" t="s">
        <v>86</v>
      </c>
      <c r="IQ16" t="str">
        <f>Nine[[#This Row],[Select]]&amp;":"&amp;COUNTIF($IS$6:IS16,IS16)</f>
        <v>0:9</v>
      </c>
      <c r="IR16" t="s">
        <v>166</v>
      </c>
      <c r="IS16">
        <f>$CG$8</f>
        <v>0</v>
      </c>
      <c r="IT16">
        <v>1</v>
      </c>
      <c r="IV16">
        <f>IF(IO16=FALSE,IF(Nine[[#This Row],[Select]]&gt;=1,1,0),0)</f>
        <v>0</v>
      </c>
      <c r="IX16" t="str">
        <f>Ten[[#This Row],[Select]]&amp;":"&amp;COUNTIF($IZ$6:IZ16,IZ16)</f>
        <v>0:9</v>
      </c>
      <c r="IY16" t="s">
        <v>166</v>
      </c>
      <c r="IZ16">
        <f>$CG$9</f>
        <v>0</v>
      </c>
      <c r="JA16">
        <v>1</v>
      </c>
      <c r="JC16">
        <f>IF($IO$6=FALSE,IF(Ten[[#This Row],[Select]]&gt;=1,1,0),0)</f>
        <v>0</v>
      </c>
      <c r="JE16" t="str">
        <f>eleven[[#This Row],[Select]]&amp;":"&amp;COUNTIF($JG$6:JG16,JG16)</f>
        <v>0:10</v>
      </c>
      <c r="JF16" t="s">
        <v>166</v>
      </c>
      <c r="JG16">
        <f>$CG$10</f>
        <v>0</v>
      </c>
      <c r="JH16">
        <v>1</v>
      </c>
      <c r="JJ16">
        <f>IF($IO$6=FALSE,IF(eleven[[#This Row],[Select]]&gt;=1,1,0),0)</f>
        <v>0</v>
      </c>
      <c r="JL16" t="str">
        <f>twelve[[#This Row],[Select]]&amp;":"&amp;COUNTIF($JN$6:JN16,JN16)</f>
        <v>0:9</v>
      </c>
      <c r="JM16" t="s">
        <v>166</v>
      </c>
      <c r="JN16">
        <f>$CG$11</f>
        <v>0</v>
      </c>
      <c r="JO16">
        <v>1</v>
      </c>
      <c r="JQ16">
        <f>IF($IO$6=FALSE,IF(twelve[[#This Row],[Select]]&gt;=1,1,0),0)</f>
        <v>0</v>
      </c>
      <c r="JS16" t="str">
        <f>thirteen[[#This Row],[Select]]&amp;":"&amp;COUNTIF($JU$6:JU16,JU16)</f>
        <v>1:2</v>
      </c>
      <c r="JT16" t="s">
        <v>166</v>
      </c>
      <c r="JU16">
        <f>$CG$12</f>
        <v>1</v>
      </c>
      <c r="JV16">
        <v>1</v>
      </c>
      <c r="JX16">
        <f>IF($IO$6=FALSE,IF(thirteen[[#This Row],[Select]]&gt;=1,1,0),0)</f>
        <v>0</v>
      </c>
    </row>
    <row r="17" spans="3:284" x14ac:dyDescent="0.25">
      <c r="IH17">
        <v>5</v>
      </c>
      <c r="II17">
        <v>15</v>
      </c>
      <c r="IL17">
        <v>5</v>
      </c>
      <c r="IM17">
        <v>4</v>
      </c>
      <c r="IO17" t="b">
        <f t="shared" si="0"/>
        <v>0</v>
      </c>
      <c r="IP17" t="s">
        <v>86</v>
      </c>
      <c r="IQ17" t="str">
        <f>Nine[[#This Row],[Select]]&amp;":"&amp;COUNTIF($IS$6:IS17,IS17)</f>
        <v>0:10</v>
      </c>
      <c r="IR17" t="s">
        <v>167</v>
      </c>
      <c r="IS17">
        <f>$CM$8</f>
        <v>0</v>
      </c>
      <c r="IT17">
        <v>8</v>
      </c>
      <c r="IV17">
        <f>IF(IO17=FALSE,IF(Nine[[#This Row],[Select]]&gt;=1,1,0),0)</f>
        <v>0</v>
      </c>
      <c r="IX17" t="str">
        <f>Ten[[#This Row],[Select]]&amp;":"&amp;COUNTIF($IZ$6:IZ17,IZ17)</f>
        <v>0:10</v>
      </c>
      <c r="IY17" t="s">
        <v>167</v>
      </c>
      <c r="IZ17">
        <f>$CM$9</f>
        <v>0</v>
      </c>
      <c r="JA17">
        <v>8</v>
      </c>
      <c r="JC17">
        <f>IF($IO$6=FALSE,IF(Ten[[#This Row],[Select]]&gt;=1,1,0),0)</f>
        <v>0</v>
      </c>
      <c r="JE17" t="str">
        <f>eleven[[#This Row],[Select]]&amp;":"&amp;COUNTIF($JG$6:JG17,JG17)</f>
        <v>0:11</v>
      </c>
      <c r="JF17" t="s">
        <v>167</v>
      </c>
      <c r="JG17">
        <f>$CM$10</f>
        <v>0</v>
      </c>
      <c r="JH17">
        <v>8</v>
      </c>
      <c r="JJ17">
        <f>IF($IO$6=FALSE,IF(eleven[[#This Row],[Select]]&gt;=1,1,0),0)</f>
        <v>0</v>
      </c>
      <c r="JL17" t="str">
        <f>twelve[[#This Row],[Select]]&amp;":"&amp;COUNTIF($JN$6:JN17,JN17)</f>
        <v>0:10</v>
      </c>
      <c r="JM17" t="s">
        <v>167</v>
      </c>
      <c r="JN17">
        <f>$CM$11</f>
        <v>0</v>
      </c>
      <c r="JO17">
        <v>8</v>
      </c>
      <c r="JQ17">
        <f>IF($IO$6=FALSE,IF(twelve[[#This Row],[Select]]&gt;=1,1,0),0)</f>
        <v>0</v>
      </c>
      <c r="JS17" t="str">
        <f>thirteen[[#This Row],[Select]]&amp;":"&amp;COUNTIF($JU$6:JU17,JU17)</f>
        <v>0:10</v>
      </c>
      <c r="JT17" t="s">
        <v>167</v>
      </c>
      <c r="JU17">
        <f>$CM$12</f>
        <v>0</v>
      </c>
      <c r="JV17">
        <v>8</v>
      </c>
      <c r="JX17">
        <f>IF($IO$6=FALSE,IF(thirteen[[#This Row],[Select]]&gt;=1,1,0),0)</f>
        <v>0</v>
      </c>
    </row>
    <row r="18" spans="3:284" x14ac:dyDescent="0.25">
      <c r="C18" s="4"/>
      <c r="D18" s="5" t="s">
        <v>1</v>
      </c>
      <c r="E18" s="5"/>
      <c r="F18" s="5"/>
      <c r="G18" s="6"/>
      <c r="H18" s="4"/>
      <c r="I18" s="5" t="s">
        <v>2</v>
      </c>
      <c r="J18" s="5"/>
      <c r="K18" s="5"/>
      <c r="L18" s="6"/>
      <c r="M18" s="4"/>
      <c r="N18" s="5" t="s">
        <v>3</v>
      </c>
      <c r="O18" s="5"/>
      <c r="P18" s="5"/>
      <c r="Q18" s="6"/>
      <c r="S18" s="4"/>
      <c r="T18" s="5" t="s">
        <v>4</v>
      </c>
      <c r="U18" s="5"/>
      <c r="V18" s="5"/>
      <c r="W18" s="6"/>
      <c r="X18" s="4"/>
      <c r="Y18" s="5" t="s">
        <v>5</v>
      </c>
      <c r="Z18" s="5"/>
      <c r="AA18" s="5"/>
      <c r="AB18" s="6"/>
      <c r="IH18">
        <v>6</v>
      </c>
      <c r="II18">
        <v>14</v>
      </c>
      <c r="IL18">
        <v>6</v>
      </c>
      <c r="IM18">
        <v>3</v>
      </c>
      <c r="IO18" t="b">
        <f t="shared" si="0"/>
        <v>0</v>
      </c>
      <c r="IP18" t="s">
        <v>86</v>
      </c>
      <c r="IQ18" t="str">
        <f>Nine[[#This Row],[Select]]&amp;":"&amp;COUNTIF($IS$6:IS18,IS18)</f>
        <v>0:11</v>
      </c>
      <c r="IR18" t="s">
        <v>168</v>
      </c>
      <c r="IS18">
        <f>$CS$8</f>
        <v>0</v>
      </c>
      <c r="IT18">
        <v>3</v>
      </c>
      <c r="IV18">
        <f>IF(IO18=FALSE,IF(Nine[[#This Row],[Select]]&gt;=1,1,0),0)</f>
        <v>0</v>
      </c>
      <c r="IX18" t="str">
        <f>Ten[[#This Row],[Select]]&amp;":"&amp;COUNTIF($IZ$6:IZ18,IZ18)</f>
        <v>0:11</v>
      </c>
      <c r="IY18" t="s">
        <v>168</v>
      </c>
      <c r="IZ18">
        <f>$CS$9</f>
        <v>0</v>
      </c>
      <c r="JA18">
        <v>3</v>
      </c>
      <c r="JC18">
        <f>IF($IO$6=FALSE,IF(Ten[[#This Row],[Select]]&gt;=1,1,0),0)</f>
        <v>0</v>
      </c>
      <c r="JE18" t="str">
        <f>eleven[[#This Row],[Select]]&amp;":"&amp;COUNTIF($JG$6:JG18,JG18)</f>
        <v>0:12</v>
      </c>
      <c r="JF18" t="s">
        <v>168</v>
      </c>
      <c r="JG18">
        <f>$CS$10</f>
        <v>0</v>
      </c>
      <c r="JH18">
        <v>3</v>
      </c>
      <c r="JJ18">
        <f>IF($IO$6=FALSE,IF(eleven[[#This Row],[Select]]&gt;=1,1,0),0)</f>
        <v>0</v>
      </c>
      <c r="JL18" t="str">
        <f>twelve[[#This Row],[Select]]&amp;":"&amp;COUNTIF($JN$6:JN18,JN18)</f>
        <v>0:11</v>
      </c>
      <c r="JM18" t="s">
        <v>168</v>
      </c>
      <c r="JN18">
        <f>$CS$11</f>
        <v>0</v>
      </c>
      <c r="JO18">
        <v>3</v>
      </c>
      <c r="JQ18">
        <f>IF($IO$6=FALSE,IF(twelve[[#This Row],[Select]]&gt;=1,1,0),0)</f>
        <v>0</v>
      </c>
      <c r="JS18" t="str">
        <f>thirteen[[#This Row],[Select]]&amp;":"&amp;COUNTIF($JU$6:JU18,JU18)</f>
        <v>0:11</v>
      </c>
      <c r="JT18" t="s">
        <v>168</v>
      </c>
      <c r="JU18">
        <f>$CS$12</f>
        <v>0</v>
      </c>
      <c r="JV18">
        <v>3</v>
      </c>
      <c r="JX18">
        <f>IF($IO$6=FALSE,IF(thirteen[[#This Row],[Select]]&gt;=1,1,0),0)</f>
        <v>0</v>
      </c>
    </row>
    <row r="19" spans="3:284" x14ac:dyDescent="0.25">
      <c r="C19" s="7"/>
      <c r="D19" s="8" t="s">
        <v>91</v>
      </c>
      <c r="E19" s="8">
        <f>J8</f>
        <v>30</v>
      </c>
      <c r="F19" s="8"/>
      <c r="G19" s="9"/>
      <c r="H19" s="7"/>
      <c r="I19" s="8" t="s">
        <v>91</v>
      </c>
      <c r="J19" s="8"/>
      <c r="K19" s="8">
        <f>J9</f>
        <v>16</v>
      </c>
      <c r="L19" s="9"/>
      <c r="M19" s="7"/>
      <c r="N19" s="8" t="s">
        <v>91</v>
      </c>
      <c r="O19" s="8">
        <f>J10</f>
        <v>16</v>
      </c>
      <c r="P19" s="8"/>
      <c r="Q19" s="9"/>
      <c r="S19" s="7"/>
      <c r="T19" s="8" t="s">
        <v>91</v>
      </c>
      <c r="U19" s="8">
        <f>J11</f>
        <v>19</v>
      </c>
      <c r="V19" s="8"/>
      <c r="W19" s="9"/>
      <c r="X19" s="7"/>
      <c r="Y19" s="8" t="s">
        <v>91</v>
      </c>
      <c r="Z19" s="8"/>
      <c r="AA19" s="8">
        <f>J12</f>
        <v>18</v>
      </c>
      <c r="AB19" s="9"/>
      <c r="IH19">
        <v>7</v>
      </c>
      <c r="II19">
        <v>14</v>
      </c>
      <c r="IL19">
        <v>7</v>
      </c>
      <c r="IM19">
        <v>3</v>
      </c>
      <c r="IO19" t="b">
        <f t="shared" si="0"/>
        <v>0</v>
      </c>
      <c r="IP19" t="s">
        <v>86</v>
      </c>
      <c r="IQ19" t="str">
        <f>Nine[[#This Row],[Select]]&amp;":"&amp;COUNTIF($IS$6:IS19,IS19)</f>
        <v>0:12</v>
      </c>
      <c r="IR19" t="s">
        <v>169</v>
      </c>
      <c r="IS19">
        <f>$CX$8</f>
        <v>0</v>
      </c>
      <c r="IT19">
        <v>3</v>
      </c>
      <c r="IV19">
        <f>IF(IO19=FALSE,IF(Nine[[#This Row],[Select]]&gt;=1,1,0),0)</f>
        <v>0</v>
      </c>
      <c r="IX19" t="str">
        <f>Ten[[#This Row],[Select]]&amp;":"&amp;COUNTIF($IZ$6:IZ19,IZ19)</f>
        <v>0:12</v>
      </c>
      <c r="IY19" t="s">
        <v>169</v>
      </c>
      <c r="IZ19">
        <f>$CX$9</f>
        <v>0</v>
      </c>
      <c r="JA19">
        <v>3</v>
      </c>
      <c r="JC19">
        <f>IF($IO$6=FALSE,IF(Ten[[#This Row],[Select]]&gt;=1,1,0),0)</f>
        <v>0</v>
      </c>
      <c r="JE19" t="str">
        <f>eleven[[#This Row],[Select]]&amp;":"&amp;COUNTIF($JG$6:JG19,JG19)</f>
        <v>0:13</v>
      </c>
      <c r="JF19" t="s">
        <v>169</v>
      </c>
      <c r="JG19">
        <f>$CX$10</f>
        <v>0</v>
      </c>
      <c r="JH19">
        <v>3</v>
      </c>
      <c r="JJ19">
        <f>IF($IO$6=FALSE,IF(eleven[[#This Row],[Select]]&gt;=1,1,0),0)</f>
        <v>0</v>
      </c>
      <c r="JL19" t="str">
        <f>twelve[[#This Row],[Select]]&amp;":"&amp;COUNTIF($JN$6:JN19,JN19)</f>
        <v>0:12</v>
      </c>
      <c r="JM19" t="s">
        <v>169</v>
      </c>
      <c r="JN19">
        <f>$CX$11</f>
        <v>0</v>
      </c>
      <c r="JO19">
        <v>3</v>
      </c>
      <c r="JQ19">
        <f>IF($IO$6=FALSE,IF(twelve[[#This Row],[Select]]&gt;=1,1,0),0)</f>
        <v>0</v>
      </c>
      <c r="JS19" t="str">
        <f>thirteen[[#This Row],[Select]]&amp;":"&amp;COUNTIF($JU$6:JU19,JU19)</f>
        <v>1:3</v>
      </c>
      <c r="JT19" t="s">
        <v>169</v>
      </c>
      <c r="JU19">
        <f>$CX$12</f>
        <v>1</v>
      </c>
      <c r="JV19">
        <v>3</v>
      </c>
      <c r="JX19">
        <f>IF($IO$6=FALSE,IF(thirteen[[#This Row],[Select]]&gt;=1,1,0),0)</f>
        <v>0</v>
      </c>
    </row>
    <row r="20" spans="3:284" x14ac:dyDescent="0.25">
      <c r="C20" s="7"/>
      <c r="D20" s="8" t="s">
        <v>92</v>
      </c>
      <c r="E20" s="8">
        <f>T8</f>
        <v>29</v>
      </c>
      <c r="F20" s="8"/>
      <c r="G20" s="9"/>
      <c r="H20" s="7"/>
      <c r="I20" s="8" t="s">
        <v>92</v>
      </c>
      <c r="J20" s="8"/>
      <c r="K20" s="8">
        <f>T9</f>
        <v>15</v>
      </c>
      <c r="L20" s="9"/>
      <c r="M20" s="7"/>
      <c r="N20" s="8" t="s">
        <v>92</v>
      </c>
      <c r="O20" s="8">
        <f>T10</f>
        <v>12</v>
      </c>
      <c r="P20" s="8"/>
      <c r="Q20" s="9"/>
      <c r="S20" s="7"/>
      <c r="T20" s="8" t="s">
        <v>92</v>
      </c>
      <c r="U20" s="8">
        <f>T11</f>
        <v>15</v>
      </c>
      <c r="V20" s="8"/>
      <c r="W20" s="9"/>
      <c r="X20" s="7"/>
      <c r="Y20" s="8" t="s">
        <v>92</v>
      </c>
      <c r="Z20" s="8"/>
      <c r="AA20" s="8">
        <f>T12</f>
        <v>20</v>
      </c>
      <c r="AB20" s="9"/>
      <c r="IH20">
        <v>8</v>
      </c>
      <c r="II20">
        <v>14</v>
      </c>
      <c r="IL20">
        <v>8</v>
      </c>
      <c r="IM20">
        <v>3</v>
      </c>
      <c r="IO20" t="b">
        <f t="shared" si="0"/>
        <v>0</v>
      </c>
      <c r="IP20" t="s">
        <v>86</v>
      </c>
      <c r="IQ20" t="str">
        <f>Nine[[#This Row],[Select]]&amp;":"&amp;COUNTIF($IS$6:IS20,IS20)</f>
        <v>0:13</v>
      </c>
      <c r="IR20" t="s">
        <v>170</v>
      </c>
      <c r="IS20">
        <f>$DC$8</f>
        <v>0</v>
      </c>
      <c r="IT20">
        <v>2</v>
      </c>
      <c r="IV20">
        <f>IF(IO20=FALSE,IF(Nine[[#This Row],[Select]]&gt;=1,1,0),0)</f>
        <v>0</v>
      </c>
      <c r="IX20" t="str">
        <f>Ten[[#This Row],[Select]]&amp;":"&amp;COUNTIF($IZ$6:IZ20,IZ20)</f>
        <v>0:13</v>
      </c>
      <c r="IY20" t="s">
        <v>170</v>
      </c>
      <c r="IZ20">
        <f>$DC$9</f>
        <v>0</v>
      </c>
      <c r="JA20">
        <v>2</v>
      </c>
      <c r="JC20">
        <f>IF($IO$6=FALSE,IF(Ten[[#This Row],[Select]]&gt;=1,1,0),0)</f>
        <v>0</v>
      </c>
      <c r="JE20" t="str">
        <f>eleven[[#This Row],[Select]]&amp;":"&amp;COUNTIF($JG$6:JG20,JG20)</f>
        <v>0:14</v>
      </c>
      <c r="JF20" t="s">
        <v>170</v>
      </c>
      <c r="JG20">
        <f>$DC$10</f>
        <v>0</v>
      </c>
      <c r="JH20">
        <v>2</v>
      </c>
      <c r="JJ20">
        <f>IF($IO$6=FALSE,IF(eleven[[#This Row],[Select]]&gt;=1,1,0),0)</f>
        <v>0</v>
      </c>
      <c r="JL20" t="str">
        <f>twelve[[#This Row],[Select]]&amp;":"&amp;COUNTIF($JN$6:JN20,JN20)</f>
        <v>0:13</v>
      </c>
      <c r="JM20" t="s">
        <v>170</v>
      </c>
      <c r="JN20">
        <f>$DC$11</f>
        <v>0</v>
      </c>
      <c r="JO20">
        <v>2</v>
      </c>
      <c r="JQ20">
        <f>IF($IO$6=FALSE,IF(twelve[[#This Row],[Select]]&gt;=1,1,0),0)</f>
        <v>0</v>
      </c>
      <c r="JS20" t="str">
        <f>thirteen[[#This Row],[Select]]&amp;":"&amp;COUNTIF($JU$6:JU20,JU20)</f>
        <v>1:4</v>
      </c>
      <c r="JT20" t="s">
        <v>170</v>
      </c>
      <c r="JU20">
        <f>$DC$12</f>
        <v>1</v>
      </c>
      <c r="JV20">
        <v>2</v>
      </c>
      <c r="JX20">
        <f>IF($IO$6=FALSE,IF(thirteen[[#This Row],[Select]]&gt;=1,1,0),0)</f>
        <v>0</v>
      </c>
    </row>
    <row r="21" spans="3:284" x14ac:dyDescent="0.25">
      <c r="C21" s="7"/>
      <c r="D21" s="8" t="s">
        <v>81</v>
      </c>
      <c r="E21" s="8">
        <f>U8</f>
        <v>1</v>
      </c>
      <c r="F21" s="8"/>
      <c r="G21" s="9"/>
      <c r="H21" s="7"/>
      <c r="I21" s="8" t="s">
        <v>81</v>
      </c>
      <c r="J21" s="8"/>
      <c r="K21" s="8">
        <f>U9</f>
        <v>1</v>
      </c>
      <c r="L21" s="9"/>
      <c r="M21" s="7"/>
      <c r="N21" s="8" t="s">
        <v>81</v>
      </c>
      <c r="O21" s="8">
        <f>U10</f>
        <v>4</v>
      </c>
      <c r="P21" s="8"/>
      <c r="Q21" s="9"/>
      <c r="S21" s="7"/>
      <c r="T21" s="8" t="s">
        <v>81</v>
      </c>
      <c r="U21" s="8">
        <f>U11</f>
        <v>4</v>
      </c>
      <c r="V21" s="8"/>
      <c r="W21" s="9"/>
      <c r="X21" s="7"/>
      <c r="Y21" s="8" t="s">
        <v>81</v>
      </c>
      <c r="Z21" s="8"/>
      <c r="AA21" s="8">
        <f>U12</f>
        <v>-2</v>
      </c>
      <c r="AB21" s="9"/>
      <c r="IH21">
        <v>9</v>
      </c>
      <c r="II21">
        <v>15</v>
      </c>
      <c r="IL21">
        <v>9</v>
      </c>
      <c r="IM21">
        <v>2</v>
      </c>
      <c r="IO21" t="b">
        <f t="shared" si="0"/>
        <v>0</v>
      </c>
      <c r="IP21" t="s">
        <v>86</v>
      </c>
      <c r="IQ21" t="str">
        <f>Nine[[#This Row],[Select]]&amp;":"&amp;COUNTIF($IS$6:IS21,IS21)</f>
        <v>1:3</v>
      </c>
      <c r="IR21" t="s">
        <v>171</v>
      </c>
      <c r="IS21">
        <f>$DH$8</f>
        <v>1</v>
      </c>
      <c r="IT21">
        <v>1</v>
      </c>
      <c r="IV21">
        <f>IF(IO21=FALSE,IF(Nine[[#This Row],[Select]]&gt;=1,1,0),0)</f>
        <v>1</v>
      </c>
      <c r="IX21" t="str">
        <f>Ten[[#This Row],[Select]]&amp;":"&amp;COUNTIF($IZ$6:IZ21,IZ21)</f>
        <v>0:14</v>
      </c>
      <c r="IY21" t="s">
        <v>171</v>
      </c>
      <c r="IZ21">
        <f>$DH$9</f>
        <v>0</v>
      </c>
      <c r="JA21">
        <v>1</v>
      </c>
      <c r="JC21">
        <f>IF($IO$6=FALSE,IF(Ten[[#This Row],[Select]]&gt;=1,1,0),0)</f>
        <v>0</v>
      </c>
      <c r="JE21" t="str">
        <f>eleven[[#This Row],[Select]]&amp;":"&amp;COUNTIF($JG$6:JG21,JG21)</f>
        <v>0:15</v>
      </c>
      <c r="JF21" t="s">
        <v>171</v>
      </c>
      <c r="JG21">
        <f>$DH$10</f>
        <v>0</v>
      </c>
      <c r="JH21">
        <v>1</v>
      </c>
      <c r="JJ21">
        <f>IF($IO$6=FALSE,IF(eleven[[#This Row],[Select]]&gt;=1,1,0),0)</f>
        <v>0</v>
      </c>
      <c r="JL21" t="str">
        <f>twelve[[#This Row],[Select]]&amp;":"&amp;COUNTIF($JN$6:JN21,JN21)</f>
        <v>0:14</v>
      </c>
      <c r="JM21" t="s">
        <v>171</v>
      </c>
      <c r="JN21">
        <f>$DH$11</f>
        <v>0</v>
      </c>
      <c r="JO21">
        <v>1</v>
      </c>
      <c r="JQ21">
        <f>IF($IO$6=FALSE,IF(twelve[[#This Row],[Select]]&gt;=1,1,0),0)</f>
        <v>0</v>
      </c>
      <c r="JS21" t="str">
        <f>thirteen[[#This Row],[Select]]&amp;":"&amp;COUNTIF($JU$6:JU21,JU21)</f>
        <v>0:12</v>
      </c>
      <c r="JT21" t="s">
        <v>171</v>
      </c>
      <c r="JU21">
        <f>$DH$12</f>
        <v>0</v>
      </c>
      <c r="JV21">
        <v>1</v>
      </c>
      <c r="JX21">
        <f>IF($IO$6=FALSE,IF(thirteen[[#This Row],[Select]]&gt;=1,1,0),0)</f>
        <v>0</v>
      </c>
    </row>
    <row r="22" spans="3:284" x14ac:dyDescent="0.25">
      <c r="C22" s="7"/>
      <c r="D22" s="8"/>
      <c r="E22" s="8"/>
      <c r="F22" s="8"/>
      <c r="G22" s="9"/>
      <c r="H22" s="7"/>
      <c r="I22" s="8"/>
      <c r="J22" s="8"/>
      <c r="K22" s="8"/>
      <c r="L22" s="9"/>
      <c r="M22" s="7"/>
      <c r="N22" s="8"/>
      <c r="O22" s="8"/>
      <c r="P22" s="8"/>
      <c r="Q22" s="9"/>
      <c r="S22" s="7"/>
      <c r="T22" s="8"/>
      <c r="U22" s="8"/>
      <c r="V22" s="8"/>
      <c r="W22" s="9"/>
      <c r="X22" s="7"/>
      <c r="Y22" s="8"/>
      <c r="Z22" s="8"/>
      <c r="AA22" s="8"/>
      <c r="AB22" s="9"/>
      <c r="IH22">
        <v>10</v>
      </c>
      <c r="II22">
        <v>15</v>
      </c>
      <c r="IL22">
        <v>10</v>
      </c>
      <c r="IM22">
        <v>2</v>
      </c>
      <c r="IO22" t="b">
        <f t="shared" si="0"/>
        <v>0</v>
      </c>
      <c r="IP22" t="s">
        <v>86</v>
      </c>
      <c r="IQ22" t="str">
        <f>Nine[[#This Row],[Select]]&amp;":"&amp;COUNTIF($IS$6:IS22,IS22)</f>
        <v>0:14</v>
      </c>
      <c r="IR22" t="s">
        <v>155</v>
      </c>
      <c r="IS22">
        <f>$DN$8</f>
        <v>0</v>
      </c>
      <c r="IT22">
        <v>3</v>
      </c>
      <c r="IV22">
        <f>IF(IO22=FALSE,IF(Nine[[#This Row],[Select]]&gt;=1,1,0),0)</f>
        <v>0</v>
      </c>
      <c r="IX22" t="str">
        <f>Ten[[#This Row],[Select]]&amp;":"&amp;COUNTIF($IZ$6:IZ22,IZ22)</f>
        <v>0:15</v>
      </c>
      <c r="IY22" t="s">
        <v>155</v>
      </c>
      <c r="IZ22">
        <f>$DN$9</f>
        <v>0</v>
      </c>
      <c r="JA22">
        <v>3</v>
      </c>
      <c r="JC22">
        <f>IF($IO$6=FALSE,IF(Ten[[#This Row],[Select]]&gt;=1,1,0),0)</f>
        <v>0</v>
      </c>
      <c r="JE22" t="str">
        <f>eleven[[#This Row],[Select]]&amp;":"&amp;COUNTIF($JG$6:JG22,JG22)</f>
        <v>0:16</v>
      </c>
      <c r="JF22" t="s">
        <v>155</v>
      </c>
      <c r="JG22">
        <f>$DN$10</f>
        <v>0</v>
      </c>
      <c r="JH22">
        <v>3</v>
      </c>
      <c r="JJ22">
        <f>IF($IO$6=FALSE,IF(eleven[[#This Row],[Select]]&gt;=1,1,0),0)</f>
        <v>0</v>
      </c>
      <c r="JL22" t="str">
        <f>twelve[[#This Row],[Select]]&amp;":"&amp;COUNTIF($JN$6:JN22,JN22)</f>
        <v>0:15</v>
      </c>
      <c r="JM22" t="s">
        <v>155</v>
      </c>
      <c r="JN22">
        <f>$DN$11</f>
        <v>0</v>
      </c>
      <c r="JO22">
        <v>3</v>
      </c>
      <c r="JQ22">
        <f>IF($IO$6=FALSE,IF(twelve[[#This Row],[Select]]&gt;=1,1,0),0)</f>
        <v>0</v>
      </c>
      <c r="JS22" t="str">
        <f>thirteen[[#This Row],[Select]]&amp;":"&amp;COUNTIF($JU$6:JU22,JU22)</f>
        <v>1:5</v>
      </c>
      <c r="JT22" t="s">
        <v>155</v>
      </c>
      <c r="JU22">
        <f>$DN$12</f>
        <v>1</v>
      </c>
      <c r="JV22">
        <v>3</v>
      </c>
      <c r="JX22">
        <f>IF($IO$6=FALSE,IF(thirteen[[#This Row],[Select]]&gt;=1,1,0),0)</f>
        <v>0</v>
      </c>
    </row>
    <row r="23" spans="3:284" x14ac:dyDescent="0.25">
      <c r="C23" s="7"/>
      <c r="D23" s="8" t="s">
        <v>93</v>
      </c>
      <c r="E23" s="8">
        <f>S8</f>
        <v>0</v>
      </c>
      <c r="F23" s="8"/>
      <c r="G23" s="9"/>
      <c r="H23" s="7"/>
      <c r="I23" s="8" t="s">
        <v>93</v>
      </c>
      <c r="J23" s="8"/>
      <c r="K23" s="8">
        <f>S9</f>
        <v>3</v>
      </c>
      <c r="L23" s="9"/>
      <c r="M23" s="7"/>
      <c r="N23" s="8" t="s">
        <v>93</v>
      </c>
      <c r="O23" s="8">
        <f>S10</f>
        <v>3</v>
      </c>
      <c r="P23" s="8"/>
      <c r="Q23" s="9"/>
      <c r="S23" s="7"/>
      <c r="T23" s="8" t="s">
        <v>93</v>
      </c>
      <c r="U23" s="8">
        <f>S11</f>
        <v>3</v>
      </c>
      <c r="V23" s="8"/>
      <c r="W23" s="9"/>
      <c r="X23" s="7"/>
      <c r="Y23" s="8" t="s">
        <v>93</v>
      </c>
      <c r="Z23" s="8"/>
      <c r="AA23" s="8">
        <f>S12</f>
        <v>3</v>
      </c>
      <c r="AB23" s="9"/>
      <c r="IH23">
        <v>11</v>
      </c>
      <c r="II23">
        <v>12</v>
      </c>
      <c r="IL23">
        <v>11</v>
      </c>
      <c r="IM23">
        <v>1</v>
      </c>
      <c r="IO23" t="b">
        <f t="shared" si="0"/>
        <v>1</v>
      </c>
      <c r="IP23" t="s">
        <v>182</v>
      </c>
      <c r="IQ23" t="str">
        <f>Nine[[#This Row],[Select]]&amp;":"&amp;COUNTIF($IS$6:IS23,IS23)</f>
        <v>1:4</v>
      </c>
      <c r="IR23" t="s">
        <v>87</v>
      </c>
      <c r="IS23">
        <f>$DT$8</f>
        <v>1</v>
      </c>
      <c r="IT23">
        <v>3</v>
      </c>
      <c r="IV23">
        <f>IF(IO23=FALSE,IF(Nine[[#This Row],[Select]]&gt;=1,1,0),0)</f>
        <v>0</v>
      </c>
      <c r="IX23" t="str">
        <f>Ten[[#This Row],[Select]]&amp;":"&amp;COUNTIF($IZ$6:IZ23,IZ23)</f>
        <v>0:16</v>
      </c>
      <c r="IY23" t="s">
        <v>87</v>
      </c>
      <c r="IZ23">
        <f>$DT$9</f>
        <v>0</v>
      </c>
      <c r="JA23">
        <v>3</v>
      </c>
      <c r="JC23">
        <f>IF($IO$6=FALSE,IF(Ten[[#This Row],[Select]]&gt;=1,1,0),0)</f>
        <v>0</v>
      </c>
      <c r="JE23" t="str">
        <f>eleven[[#This Row],[Select]]&amp;":"&amp;COUNTIF($JG$6:JG23,JG23)</f>
        <v>0:17</v>
      </c>
      <c r="JF23" t="s">
        <v>87</v>
      </c>
      <c r="JG23">
        <f>$DT$10</f>
        <v>0</v>
      </c>
      <c r="JH23">
        <v>3</v>
      </c>
      <c r="JJ23">
        <f>IF($IO$6=FALSE,IF(eleven[[#This Row],[Select]]&gt;=1,1,0),0)</f>
        <v>0</v>
      </c>
      <c r="JL23" t="str">
        <f>twelve[[#This Row],[Select]]&amp;":"&amp;COUNTIF($JN$6:JN23,JN23)</f>
        <v>0:16</v>
      </c>
      <c r="JM23" t="s">
        <v>87</v>
      </c>
      <c r="JN23">
        <f>$DT$11</f>
        <v>0</v>
      </c>
      <c r="JO23">
        <v>3</v>
      </c>
      <c r="JQ23">
        <f>IF($IO$6=FALSE,IF(twelve[[#This Row],[Select]]&gt;=1,1,0),0)</f>
        <v>0</v>
      </c>
      <c r="JS23" t="str">
        <f>thirteen[[#This Row],[Select]]&amp;":"&amp;COUNTIF($JU$6:JU23,JU23)</f>
        <v>0:13</v>
      </c>
      <c r="JT23" t="s">
        <v>87</v>
      </c>
      <c r="JU23">
        <f>$DT$12</f>
        <v>0</v>
      </c>
      <c r="JV23">
        <v>3</v>
      </c>
      <c r="JX23">
        <f>IF($IO$6=FALSE,IF(thirteen[[#This Row],[Select]]&gt;=1,1,0),0)</f>
        <v>0</v>
      </c>
    </row>
    <row r="24" spans="3:284" x14ac:dyDescent="0.25">
      <c r="C24" s="7"/>
      <c r="D24" s="8" t="s">
        <v>94</v>
      </c>
      <c r="E24" s="8">
        <f>V8</f>
        <v>0</v>
      </c>
      <c r="F24" s="8"/>
      <c r="G24" s="9"/>
      <c r="H24" s="7"/>
      <c r="I24" s="8" t="s">
        <v>94</v>
      </c>
      <c r="J24" s="8"/>
      <c r="K24" s="8">
        <f>V9</f>
        <v>3</v>
      </c>
      <c r="L24" s="9"/>
      <c r="M24" s="7"/>
      <c r="N24" s="8" t="s">
        <v>94</v>
      </c>
      <c r="O24" s="8">
        <f>V10</f>
        <v>3</v>
      </c>
      <c r="P24" s="8"/>
      <c r="Q24" s="9"/>
      <c r="S24" s="7"/>
      <c r="T24" s="8" t="s">
        <v>94</v>
      </c>
      <c r="U24" s="8">
        <f>V11</f>
        <v>3</v>
      </c>
      <c r="V24" s="8"/>
      <c r="W24" s="9"/>
      <c r="X24" s="7"/>
      <c r="Y24" s="8" t="s">
        <v>94</v>
      </c>
      <c r="Z24" s="8"/>
      <c r="AA24" s="8">
        <f>V12</f>
        <v>3</v>
      </c>
      <c r="AB24" s="9"/>
      <c r="IH24">
        <v>12</v>
      </c>
      <c r="II24">
        <v>12</v>
      </c>
      <c r="IL24">
        <v>12</v>
      </c>
      <c r="IM24">
        <v>1</v>
      </c>
      <c r="IO24" t="b">
        <f t="shared" si="0"/>
        <v>1</v>
      </c>
      <c r="IP24" t="s">
        <v>182</v>
      </c>
      <c r="IQ24" t="str">
        <f>Nine[[#This Row],[Select]]&amp;":"&amp;COUNTIF($IS$6:IS24,IS24)</f>
        <v>1:5</v>
      </c>
      <c r="IR24" t="s">
        <v>88</v>
      </c>
      <c r="IS24">
        <f>$DY$8</f>
        <v>1</v>
      </c>
      <c r="IT24">
        <v>3</v>
      </c>
      <c r="IV24">
        <f>IF(IO24=FALSE,IF(Nine[[#This Row],[Select]]&gt;=1,1,0),0)</f>
        <v>0</v>
      </c>
      <c r="IX24" t="str">
        <f>Ten[[#This Row],[Select]]&amp;":"&amp;COUNTIF($IZ$6:IZ24,IZ24)</f>
        <v>0:17</v>
      </c>
      <c r="IY24" t="s">
        <v>88</v>
      </c>
      <c r="IZ24">
        <f>$DY$9</f>
        <v>0</v>
      </c>
      <c r="JA24">
        <v>3</v>
      </c>
      <c r="JC24">
        <f>IF($IO$6=FALSE,IF(Ten[[#This Row],[Select]]&gt;=1,1,0),0)</f>
        <v>0</v>
      </c>
      <c r="JE24" t="str">
        <f>eleven[[#This Row],[Select]]&amp;":"&amp;COUNTIF($JG$6:JG24,JG24)</f>
        <v>0:18</v>
      </c>
      <c r="JF24" t="s">
        <v>88</v>
      </c>
      <c r="JG24">
        <f>$DY$10</f>
        <v>0</v>
      </c>
      <c r="JH24">
        <v>3</v>
      </c>
      <c r="JJ24">
        <f>IF($IO$6=FALSE,IF(eleven[[#This Row],[Select]]&gt;=1,1,0),0)</f>
        <v>0</v>
      </c>
      <c r="JL24" t="str">
        <f>twelve[[#This Row],[Select]]&amp;":"&amp;COUNTIF($JN$6:JN24,JN24)</f>
        <v>0:17</v>
      </c>
      <c r="JM24" t="s">
        <v>88</v>
      </c>
      <c r="JN24">
        <f>$DY$11</f>
        <v>0</v>
      </c>
      <c r="JO24">
        <v>3</v>
      </c>
      <c r="JQ24">
        <f>IF($IO$6=FALSE,IF(twelve[[#This Row],[Select]]&gt;=1,1,0),0)</f>
        <v>0</v>
      </c>
      <c r="JS24" t="str">
        <f>thirteen[[#This Row],[Select]]&amp;":"&amp;COUNTIF($JU$6:JU24,JU24)</f>
        <v>0:14</v>
      </c>
      <c r="JT24" t="s">
        <v>88</v>
      </c>
      <c r="JU24">
        <f>$DY$12</f>
        <v>0</v>
      </c>
      <c r="JV24">
        <v>3</v>
      </c>
      <c r="JX24">
        <f>IF($IO$6=FALSE,IF(thirteen[[#This Row],[Select]]&gt;=1,1,0),0)</f>
        <v>0</v>
      </c>
    </row>
    <row r="25" spans="3:284" x14ac:dyDescent="0.25">
      <c r="C25" s="7"/>
      <c r="D25" s="8" t="s">
        <v>95</v>
      </c>
      <c r="E25" s="8">
        <f>X8</f>
        <v>0</v>
      </c>
      <c r="F25" s="8"/>
      <c r="G25" s="9"/>
      <c r="H25" s="7"/>
      <c r="I25" s="8" t="s">
        <v>95</v>
      </c>
      <c r="J25" s="8"/>
      <c r="K25" s="8">
        <f>X9</f>
        <v>0</v>
      </c>
      <c r="L25" s="9"/>
      <c r="M25" s="7"/>
      <c r="N25" s="8" t="s">
        <v>95</v>
      </c>
      <c r="O25" s="8">
        <f>X10</f>
        <v>0</v>
      </c>
      <c r="P25" s="8"/>
      <c r="Q25" s="9"/>
      <c r="S25" s="7"/>
      <c r="T25" s="8" t="s">
        <v>95</v>
      </c>
      <c r="U25" s="8">
        <f>X11</f>
        <v>0</v>
      </c>
      <c r="V25" s="8"/>
      <c r="W25" s="9"/>
      <c r="X25" s="7"/>
      <c r="Y25" s="8" t="s">
        <v>95</v>
      </c>
      <c r="Z25" s="8"/>
      <c r="AA25" s="8">
        <f>X12</f>
        <v>0</v>
      </c>
      <c r="AB25" s="9"/>
      <c r="IH25">
        <v>13</v>
      </c>
      <c r="II25">
        <v>12</v>
      </c>
      <c r="IL25">
        <v>13</v>
      </c>
      <c r="IM25">
        <v>1</v>
      </c>
      <c r="IO25" t="b">
        <f t="shared" si="0"/>
        <v>1</v>
      </c>
      <c r="IP25" t="s">
        <v>182</v>
      </c>
      <c r="IQ25" t="str">
        <f>Nine[[#This Row],[Select]]&amp;":"&amp;COUNTIF($IS$6:IS25,IS25)</f>
        <v>0:15</v>
      </c>
      <c r="IR25" t="s">
        <v>46</v>
      </c>
      <c r="IS25">
        <f>$EE$8</f>
        <v>0</v>
      </c>
      <c r="IT25">
        <v>3</v>
      </c>
      <c r="IV25">
        <f>IF(IO25=FALSE,IF(Nine[[#This Row],[Select]]&gt;=1,1,0),0)</f>
        <v>0</v>
      </c>
      <c r="IX25" t="str">
        <f>Ten[[#This Row],[Select]]&amp;":"&amp;COUNTIF($IZ$6:IZ25,IZ25)</f>
        <v>0:18</v>
      </c>
      <c r="IY25" t="s">
        <v>46</v>
      </c>
      <c r="IZ25">
        <f>$EE$9</f>
        <v>0</v>
      </c>
      <c r="JA25">
        <v>3</v>
      </c>
      <c r="JC25">
        <f>IF($IO$6=FALSE,IF(Ten[[#This Row],[Select]]&gt;=1,1,0),0)</f>
        <v>0</v>
      </c>
      <c r="JE25" t="str">
        <f>eleven[[#This Row],[Select]]&amp;":"&amp;COUNTIF($JG$6:JG25,JG25)</f>
        <v>1:2</v>
      </c>
      <c r="JF25" t="s">
        <v>46</v>
      </c>
      <c r="JG25">
        <f>$EE$10</f>
        <v>1</v>
      </c>
      <c r="JH25">
        <v>3</v>
      </c>
      <c r="JJ25">
        <f>IF($IO$6=FALSE,IF(eleven[[#This Row],[Select]]&gt;=1,1,0),0)</f>
        <v>0</v>
      </c>
      <c r="JL25" t="str">
        <f>twelve[[#This Row],[Select]]&amp;":"&amp;COUNTIF($JN$6:JN25,JN25)</f>
        <v>0:18</v>
      </c>
      <c r="JM25" t="s">
        <v>46</v>
      </c>
      <c r="JN25">
        <f>$EE$11</f>
        <v>0</v>
      </c>
      <c r="JO25">
        <v>3</v>
      </c>
      <c r="JQ25">
        <f>IF($IO$6=FALSE,IF(twelve[[#This Row],[Select]]&gt;=1,1,0),0)</f>
        <v>0</v>
      </c>
      <c r="JS25" t="str">
        <f>thirteen[[#This Row],[Select]]&amp;":"&amp;COUNTIF($JU$6:JU25,JU25)</f>
        <v>0:15</v>
      </c>
      <c r="JT25" t="s">
        <v>46</v>
      </c>
      <c r="JU25">
        <f>$EE$12</f>
        <v>0</v>
      </c>
      <c r="JV25">
        <v>3</v>
      </c>
      <c r="JX25">
        <f>IF($IO$6=FALSE,IF(thirteen[[#This Row],[Select]]&gt;=1,1,0),0)</f>
        <v>0</v>
      </c>
    </row>
    <row r="26" spans="3:284" x14ac:dyDescent="0.25">
      <c r="C26" s="7"/>
      <c r="D26" s="8"/>
      <c r="E26" s="8"/>
      <c r="F26" s="8"/>
      <c r="G26" s="9"/>
      <c r="H26" s="7"/>
      <c r="I26" s="8"/>
      <c r="J26" s="8"/>
      <c r="K26" s="8"/>
      <c r="L26" s="9"/>
      <c r="M26" s="7"/>
      <c r="N26" s="8"/>
      <c r="O26" s="8"/>
      <c r="P26" s="8"/>
      <c r="Q26" s="9"/>
      <c r="S26" s="7"/>
      <c r="T26" s="8"/>
      <c r="U26" s="8"/>
      <c r="V26" s="8"/>
      <c r="W26" s="9"/>
      <c r="X26" s="7"/>
      <c r="Y26" s="8"/>
      <c r="Z26" s="8"/>
      <c r="AA26" s="8"/>
      <c r="AB26" s="9"/>
      <c r="IH26">
        <v>14</v>
      </c>
      <c r="II26">
        <v>12</v>
      </c>
      <c r="IL26">
        <v>14</v>
      </c>
      <c r="IM26">
        <v>1</v>
      </c>
      <c r="IO26" t="b">
        <f t="shared" si="0"/>
        <v>1</v>
      </c>
      <c r="IP26" t="s">
        <v>182</v>
      </c>
      <c r="IQ26" t="str">
        <f>Nine[[#This Row],[Select]]&amp;":"&amp;COUNTIF($IS$6:IS26,IS26)</f>
        <v>0:16</v>
      </c>
      <c r="IR26" t="s">
        <v>47</v>
      </c>
      <c r="IS26">
        <f>$EJ$8</f>
        <v>0</v>
      </c>
      <c r="IT26">
        <v>3</v>
      </c>
      <c r="IV26">
        <f>IF(IO26=FALSE,IF(Nine[[#This Row],[Select]]&gt;=1,1,0),0)</f>
        <v>0</v>
      </c>
      <c r="IX26" t="str">
        <f>Ten[[#This Row],[Select]]&amp;":"&amp;COUNTIF($IZ$6:IZ26,IZ26)</f>
        <v>0:19</v>
      </c>
      <c r="IY26" t="s">
        <v>47</v>
      </c>
      <c r="IZ26">
        <f>$EJ$9</f>
        <v>0</v>
      </c>
      <c r="JA26">
        <v>3</v>
      </c>
      <c r="JC26">
        <f>IF($IO$6=FALSE,IF(Ten[[#This Row],[Select]]&gt;=1,1,0),0)</f>
        <v>0</v>
      </c>
      <c r="JE26" t="str">
        <f>eleven[[#This Row],[Select]]&amp;":"&amp;COUNTIF($JG$6:JG26,JG26)</f>
        <v>0:19</v>
      </c>
      <c r="JF26" t="s">
        <v>47</v>
      </c>
      <c r="JG26">
        <f>$EJ$10</f>
        <v>0</v>
      </c>
      <c r="JH26">
        <v>3</v>
      </c>
      <c r="JJ26">
        <f>IF($IO$6=FALSE,IF(eleven[[#This Row],[Select]]&gt;=1,1,0),0)</f>
        <v>0</v>
      </c>
      <c r="JL26" t="str">
        <f>twelve[[#This Row],[Select]]&amp;":"&amp;COUNTIF($JN$6:JN26,JN26)</f>
        <v>1:3</v>
      </c>
      <c r="JM26" t="s">
        <v>47</v>
      </c>
      <c r="JN26">
        <f>$EJ$11</f>
        <v>1</v>
      </c>
      <c r="JO26">
        <v>3</v>
      </c>
      <c r="JQ26">
        <f>IF($IO$6=FALSE,IF(twelve[[#This Row],[Select]]&gt;=1,1,0),0)</f>
        <v>0</v>
      </c>
      <c r="JS26" t="str">
        <f>thirteen[[#This Row],[Select]]&amp;":"&amp;COUNTIF($JU$6:JU26,JU26)</f>
        <v>0:16</v>
      </c>
      <c r="JT26" t="s">
        <v>47</v>
      </c>
      <c r="JU26">
        <f>$EJ$12</f>
        <v>0</v>
      </c>
      <c r="JV26">
        <v>3</v>
      </c>
      <c r="JX26">
        <f>IF($IO$6=FALSE,IF(thirteen[[#This Row],[Select]]&gt;=1,1,0),0)</f>
        <v>0</v>
      </c>
    </row>
    <row r="27" spans="3:284" x14ac:dyDescent="0.25">
      <c r="C27" s="10" t="s">
        <v>129</v>
      </c>
      <c r="D27" s="8" t="s">
        <v>96</v>
      </c>
      <c r="E27" s="8" t="s">
        <v>98</v>
      </c>
      <c r="F27" s="8" t="s">
        <v>136</v>
      </c>
      <c r="G27" s="9"/>
      <c r="H27" s="7" t="s">
        <v>130</v>
      </c>
      <c r="I27" s="8" t="s">
        <v>96</v>
      </c>
      <c r="J27" s="8" t="s">
        <v>98</v>
      </c>
      <c r="K27" s="8"/>
      <c r="L27" s="9"/>
      <c r="M27" s="7" t="s">
        <v>3</v>
      </c>
      <c r="N27" s="8" t="s">
        <v>96</v>
      </c>
      <c r="O27" s="8" t="s">
        <v>98</v>
      </c>
      <c r="P27" s="8"/>
      <c r="Q27" s="9"/>
      <c r="S27" s="7" t="s">
        <v>4</v>
      </c>
      <c r="T27" s="8" t="s">
        <v>96</v>
      </c>
      <c r="U27" s="8" t="s">
        <v>98</v>
      </c>
      <c r="V27" s="8"/>
      <c r="W27" s="9"/>
      <c r="X27" s="7" t="s">
        <v>5</v>
      </c>
      <c r="Y27" s="8" t="s">
        <v>96</v>
      </c>
      <c r="Z27" s="8" t="s">
        <v>98</v>
      </c>
      <c r="AA27" s="8"/>
      <c r="AB27" s="9"/>
      <c r="IH27">
        <v>15</v>
      </c>
      <c r="II27">
        <v>12</v>
      </c>
      <c r="IL27">
        <v>15</v>
      </c>
      <c r="IM27">
        <v>1</v>
      </c>
      <c r="IO27" t="b">
        <f t="shared" si="0"/>
        <v>1</v>
      </c>
      <c r="IP27" t="s">
        <v>182</v>
      </c>
      <c r="IQ27" t="str">
        <f>Nine[[#This Row],[Select]]&amp;":"&amp;COUNTIF($IS$6:IS27,IS27)</f>
        <v>1:6</v>
      </c>
      <c r="IR27" t="s">
        <v>49</v>
      </c>
      <c r="IS27">
        <f>$EP$8</f>
        <v>1</v>
      </c>
      <c r="IT27">
        <v>3</v>
      </c>
      <c r="IV27">
        <f>IF(IO27=FALSE,IF(Nine[[#This Row],[Select]]&gt;=1,1,0),0)</f>
        <v>0</v>
      </c>
      <c r="IX27" t="str">
        <f>Ten[[#This Row],[Select]]&amp;":"&amp;COUNTIF($IZ$6:IZ27,IZ27)</f>
        <v>0:20</v>
      </c>
      <c r="IY27" t="s">
        <v>49</v>
      </c>
      <c r="IZ27">
        <f>$EP$9</f>
        <v>0</v>
      </c>
      <c r="JA27">
        <v>3</v>
      </c>
      <c r="JC27">
        <f>IF($IO$6=FALSE,IF(Ten[[#This Row],[Select]]&gt;=1,1,0),0)</f>
        <v>0</v>
      </c>
      <c r="JE27" t="str">
        <f>eleven[[#This Row],[Select]]&amp;":"&amp;COUNTIF($JG$6:JG27,JG27)</f>
        <v>0:20</v>
      </c>
      <c r="JF27" t="s">
        <v>49</v>
      </c>
      <c r="JG27">
        <f>$EP$10</f>
        <v>0</v>
      </c>
      <c r="JH27">
        <v>3</v>
      </c>
      <c r="JJ27">
        <f>IF($IO$6=FALSE,IF(eleven[[#This Row],[Select]]&gt;=1,1,0),0)</f>
        <v>0</v>
      </c>
      <c r="JL27" t="str">
        <f>twelve[[#This Row],[Select]]&amp;":"&amp;COUNTIF($JN$6:JN27,JN27)</f>
        <v>0:19</v>
      </c>
      <c r="JM27" t="s">
        <v>49</v>
      </c>
      <c r="JN27">
        <f>$EP$11</f>
        <v>0</v>
      </c>
      <c r="JO27">
        <v>3</v>
      </c>
      <c r="JQ27">
        <f>IF($IO$6=FALSE,IF(twelve[[#This Row],[Select]]&gt;=1,1,0),0)</f>
        <v>0</v>
      </c>
      <c r="JS27" t="str">
        <f>thirteen[[#This Row],[Select]]&amp;":"&amp;COUNTIF($JU$6:JU27,JU27)</f>
        <v>0:17</v>
      </c>
      <c r="JT27" t="s">
        <v>49</v>
      </c>
      <c r="JU27">
        <f>$EP$12</f>
        <v>0</v>
      </c>
      <c r="JV27">
        <v>3</v>
      </c>
      <c r="JX27">
        <f>IF($IO$6=FALSE,IF(thirteen[[#This Row],[Select]]&gt;=1,1,0),0)</f>
        <v>0</v>
      </c>
    </row>
    <row r="28" spans="3:284" x14ac:dyDescent="0.25">
      <c r="C28" s="7">
        <v>1</v>
      </c>
      <c r="D28" s="8" t="str">
        <f t="shared" ref="D28:D40" si="50">IFERROR(VLOOKUP($IS$46&amp;":"&amp;C28,$IQ$6:$IT$42,2,),"")</f>
        <v>I1.BaT1.Div25</v>
      </c>
      <c r="E28" s="8">
        <f>IFERROR(VLOOKUP(D28,Nine[],3,FALSE),"")</f>
        <v>10</v>
      </c>
      <c r="F28" s="8"/>
      <c r="G28" s="9"/>
      <c r="H28" s="7">
        <v>1</v>
      </c>
      <c r="I28" s="8" t="str">
        <f t="shared" ref="I28:I37" si="51">IFERROR(VLOOKUP($IZ$46&amp;":"&amp;H28,$IX$6:$JA$42,2,),"")</f>
        <v>I2.BaT1.Div25</v>
      </c>
      <c r="J28" s="8">
        <f>IFERROR(VLOOKUP(I28,Nine[],3,FALSE),"")</f>
        <v>9</v>
      </c>
      <c r="K28" s="8"/>
      <c r="L28" s="9"/>
      <c r="M28" s="7">
        <v>1</v>
      </c>
      <c r="N28" s="8" t="str">
        <f t="shared" ref="N28:N37" si="52">IFERROR(VLOOKUP($JG$46&amp;":"&amp;M28,$JE$6:$JH$42,2,),"")</f>
        <v>I4 .BaT1.Div25</v>
      </c>
      <c r="O28" s="8">
        <f>IFERROR(VLOOKUP(N28,eleven[],3,FALSE),"")</f>
        <v>8</v>
      </c>
      <c r="P28" s="8"/>
      <c r="Q28" s="9"/>
      <c r="S28" s="7">
        <v>1</v>
      </c>
      <c r="T28" s="8" t="str">
        <f t="shared" ref="T28:T37" si="53">IFERROR(VLOOKUP($JN$46&amp;":"&amp;S28,$JL$6:$JO$42,2,),"")</f>
        <v>I5.Bat2.Div25</v>
      </c>
      <c r="U28" s="8">
        <f>IFERROR(VLOOKUP(T28,twelve[],3,FALSE),"")</f>
        <v>6</v>
      </c>
      <c r="V28" s="8"/>
      <c r="W28" s="9"/>
      <c r="X28" s="7">
        <v>1</v>
      </c>
      <c r="Y28" s="8" t="str">
        <f t="shared" ref="Y28:Y37" si="54">IFERROR(VLOOKUP($JU$46&amp;":"&amp;X28,$JS$6:$JV$42,2,),"")</f>
        <v>I6.Bat2.Div25</v>
      </c>
      <c r="Z28" s="8">
        <f>IFERROR(VLOOKUP(Y28,thirteen[],3,FALSE),"")</f>
        <v>6</v>
      </c>
      <c r="AA28" s="8"/>
      <c r="AB28" s="9"/>
      <c r="IH28">
        <v>16</v>
      </c>
      <c r="II28">
        <v>12</v>
      </c>
      <c r="IL28">
        <v>16</v>
      </c>
      <c r="IM28">
        <v>1</v>
      </c>
      <c r="IO28" t="b">
        <f t="shared" si="0"/>
        <v>0</v>
      </c>
      <c r="IP28" t="s">
        <v>86</v>
      </c>
      <c r="IQ28" t="str">
        <f>Nine[[#This Row],[Select]]&amp;":"&amp;COUNTIF($IS$6:IS28,IS28)</f>
        <v>0:17</v>
      </c>
      <c r="IR28" t="s">
        <v>50</v>
      </c>
      <c r="IS28">
        <f>$EU$8</f>
        <v>0</v>
      </c>
      <c r="IT28">
        <v>3</v>
      </c>
      <c r="IV28">
        <f>IF(IO28=FALSE,IF(Nine[[#This Row],[Select]]&gt;=1,1,0),0)</f>
        <v>0</v>
      </c>
      <c r="IX28" t="str">
        <f>Ten[[#This Row],[Select]]&amp;":"&amp;COUNTIF($IZ$6:IZ28,IZ28)</f>
        <v>0:21</v>
      </c>
      <c r="IY28" t="s">
        <v>50</v>
      </c>
      <c r="IZ28">
        <f>$EU$9</f>
        <v>0</v>
      </c>
      <c r="JA28">
        <v>3</v>
      </c>
      <c r="JC28">
        <f>IF($IO$6=FALSE,IF(Ten[[#This Row],[Select]]&gt;=1,1,0),0)</f>
        <v>0</v>
      </c>
      <c r="JE28" t="str">
        <f>eleven[[#This Row],[Select]]&amp;":"&amp;COUNTIF($JG$6:JG28,JG28)</f>
        <v>1:3</v>
      </c>
      <c r="JF28" t="s">
        <v>50</v>
      </c>
      <c r="JG28">
        <f>$EU$10</f>
        <v>1</v>
      </c>
      <c r="JH28">
        <v>3</v>
      </c>
      <c r="JJ28">
        <f>IF($IO$6=FALSE,IF(eleven[[#This Row],[Select]]&gt;=1,1,0),0)</f>
        <v>0</v>
      </c>
      <c r="JL28" t="str">
        <f>twelve[[#This Row],[Select]]&amp;":"&amp;COUNTIF($JN$6:JN28,JN28)</f>
        <v>0:20</v>
      </c>
      <c r="JM28" t="s">
        <v>50</v>
      </c>
      <c r="JN28">
        <f>$EU$11</f>
        <v>0</v>
      </c>
      <c r="JO28">
        <v>3</v>
      </c>
      <c r="JQ28">
        <f>IF($IO$6=FALSE,IF(twelve[[#This Row],[Select]]&gt;=1,1,0),0)</f>
        <v>0</v>
      </c>
      <c r="JS28" t="str">
        <f>thirteen[[#This Row],[Select]]&amp;":"&amp;COUNTIF($JU$6:JU28,JU28)</f>
        <v>0:18</v>
      </c>
      <c r="JT28" t="s">
        <v>50</v>
      </c>
      <c r="JU28">
        <f>$EU$12</f>
        <v>0</v>
      </c>
      <c r="JV28">
        <v>3</v>
      </c>
      <c r="JX28">
        <f>IF($IO$6=FALSE,IF(thirteen[[#This Row],[Select]]&gt;=1,1,0),0)</f>
        <v>0</v>
      </c>
    </row>
    <row r="29" spans="3:284" x14ac:dyDescent="0.25">
      <c r="C29" s="7">
        <v>2</v>
      </c>
      <c r="D29" s="8" t="str">
        <f t="shared" si="50"/>
        <v>I3.BaT1.Div25</v>
      </c>
      <c r="E29" s="8">
        <f>IFERROR(VLOOKUP(D29,Nine[],3,FALSE),"")</f>
        <v>8</v>
      </c>
      <c r="F29" s="8"/>
      <c r="G29" s="9"/>
      <c r="H29" s="7">
        <v>2</v>
      </c>
      <c r="I29" s="8" t="str">
        <f t="shared" si="51"/>
        <v>Hw2.BaT1.Div25</v>
      </c>
      <c r="J29" s="8">
        <f>IFERROR(VLOOKUP(I29,Nine[],3,FALSE),"")</f>
        <v>3</v>
      </c>
      <c r="K29" s="8"/>
      <c r="L29" s="9"/>
      <c r="M29" s="7">
        <v>2</v>
      </c>
      <c r="N29" s="8" t="str">
        <f t="shared" si="52"/>
        <v>A3</v>
      </c>
      <c r="O29" s="8">
        <f>IFERROR(VLOOKUP(N29,eleven[],3,FALSE),"")</f>
        <v>3</v>
      </c>
      <c r="P29" s="8"/>
      <c r="Q29" s="9"/>
      <c r="S29" s="7">
        <v>2</v>
      </c>
      <c r="T29" s="8" t="str">
        <f t="shared" si="53"/>
        <v>HW3.Bat2.Div25</v>
      </c>
      <c r="U29" s="8">
        <f>IFERROR(VLOOKUP(T29,twelve[],3,FALSE),"")</f>
        <v>2</v>
      </c>
      <c r="V29" s="8"/>
      <c r="W29" s="9"/>
      <c r="X29" s="7">
        <v>2</v>
      </c>
      <c r="Y29" s="8" t="str">
        <f t="shared" si="54"/>
        <v>HW5.Bat2.Div25</v>
      </c>
      <c r="Z29" s="8">
        <f>IFERROR(VLOOKUP(Y29,thirteen[],3,FALSE),"")</f>
        <v>1</v>
      </c>
      <c r="AA29" s="8"/>
      <c r="AB29" s="9"/>
      <c r="IH29">
        <v>17</v>
      </c>
      <c r="II29">
        <v>12</v>
      </c>
      <c r="IL29">
        <v>17</v>
      </c>
      <c r="IM29">
        <v>1</v>
      </c>
      <c r="IO29" t="b">
        <f t="shared" si="0"/>
        <v>0</v>
      </c>
      <c r="IP29" t="s">
        <v>86</v>
      </c>
      <c r="IQ29" t="str">
        <f>Nine[[#This Row],[Select]]&amp;":"&amp;COUNTIF($IS$6:IS29,IS29)</f>
        <v>0:18</v>
      </c>
      <c r="IR29" t="s">
        <v>51</v>
      </c>
      <c r="IS29">
        <f>$EZ$8</f>
        <v>0</v>
      </c>
      <c r="IT29">
        <v>3</v>
      </c>
      <c r="IV29">
        <f>IF(IO29=FALSE,IF(Nine[[#This Row],[Select]]&gt;=1,1,0),0)</f>
        <v>0</v>
      </c>
      <c r="IX29" t="str">
        <f>Ten[[#This Row],[Select]]&amp;":"&amp;COUNTIF($IZ$6:IZ29,IZ29)</f>
        <v>1:3</v>
      </c>
      <c r="IY29" t="s">
        <v>51</v>
      </c>
      <c r="IZ29">
        <f>$EZ$9</f>
        <v>1</v>
      </c>
      <c r="JA29">
        <v>3</v>
      </c>
      <c r="JC29">
        <f>IF($IO$6=FALSE,IF(Ten[[#This Row],[Select]]&gt;=1,1,0),0)</f>
        <v>0</v>
      </c>
      <c r="JE29" t="str">
        <f>eleven[[#This Row],[Select]]&amp;":"&amp;COUNTIF($JG$6:JG29,JG29)</f>
        <v>0:21</v>
      </c>
      <c r="JF29" t="s">
        <v>51</v>
      </c>
      <c r="JG29">
        <f>$EZ$10</f>
        <v>0</v>
      </c>
      <c r="JH29">
        <v>3</v>
      </c>
      <c r="JJ29">
        <f>IF($IO$6=FALSE,IF(eleven[[#This Row],[Select]]&gt;=1,1,0),0)</f>
        <v>0</v>
      </c>
      <c r="JL29" t="str">
        <f>twelve[[#This Row],[Select]]&amp;":"&amp;COUNTIF($JN$6:JN29,JN29)</f>
        <v>0:21</v>
      </c>
      <c r="JM29" t="s">
        <v>51</v>
      </c>
      <c r="JN29">
        <f>$EZ$11</f>
        <v>0</v>
      </c>
      <c r="JO29">
        <v>3</v>
      </c>
      <c r="JQ29">
        <f>IF($IO$6=FALSE,IF(twelve[[#This Row],[Select]]&gt;=1,1,0),0)</f>
        <v>0</v>
      </c>
      <c r="JS29" t="str">
        <f>thirteen[[#This Row],[Select]]&amp;":"&amp;COUNTIF($JU$6:JU29,JU29)</f>
        <v>0:19</v>
      </c>
      <c r="JT29" t="s">
        <v>51</v>
      </c>
      <c r="JU29">
        <f>$EZ$12</f>
        <v>0</v>
      </c>
      <c r="JV29">
        <v>3</v>
      </c>
      <c r="JX29">
        <f>IF($IO$6=FALSE,IF(thirteen[[#This Row],[Select]]&gt;=1,1,0),0)</f>
        <v>0</v>
      </c>
    </row>
    <row r="30" spans="3:284" x14ac:dyDescent="0.25">
      <c r="C30" s="7">
        <v>3</v>
      </c>
      <c r="D30" s="8" t="str">
        <f t="shared" si="50"/>
        <v>HW6.Bat1.Div21</v>
      </c>
      <c r="E30" s="8">
        <f>IFERROR(VLOOKUP(D30,Nine[],3,FALSE),"")</f>
        <v>1</v>
      </c>
      <c r="F30" s="8"/>
      <c r="G30" s="9"/>
      <c r="H30" s="7">
        <v>3</v>
      </c>
      <c r="I30" s="8" t="str">
        <f t="shared" si="51"/>
        <v>A7</v>
      </c>
      <c r="J30" s="8">
        <f>IFERROR(VLOOKUP(I30,Nine[],3,FALSE),"")</f>
        <v>3</v>
      </c>
      <c r="K30" s="8"/>
      <c r="L30" s="9"/>
      <c r="M30" s="7">
        <v>3</v>
      </c>
      <c r="N30" s="8" t="str">
        <f t="shared" si="52"/>
        <v>A6</v>
      </c>
      <c r="O30" s="8">
        <f>IFERROR(VLOOKUP(N30,eleven[],3,FALSE),"")</f>
        <v>3</v>
      </c>
      <c r="P30" s="8"/>
      <c r="Q30" s="9"/>
      <c r="S30" s="7">
        <v>3</v>
      </c>
      <c r="T30" s="8" t="str">
        <f t="shared" si="53"/>
        <v>A4</v>
      </c>
      <c r="U30" s="8">
        <f>IFERROR(VLOOKUP(T30,twelve[],3,FALSE),"")</f>
        <v>3</v>
      </c>
      <c r="V30" s="8"/>
      <c r="W30" s="9"/>
      <c r="X30" s="7">
        <v>3</v>
      </c>
      <c r="Y30" s="8" t="str">
        <f t="shared" si="54"/>
        <v>I9.zug.Bat1.Div21</v>
      </c>
      <c r="Z30" s="8">
        <f>IFERROR(VLOOKUP(Y30,thirteen[],3,FALSE),"")</f>
        <v>3</v>
      </c>
      <c r="AA30" s="8"/>
      <c r="AB30" s="9"/>
      <c r="IH30">
        <v>18</v>
      </c>
      <c r="II30">
        <v>12</v>
      </c>
      <c r="IL30">
        <v>18</v>
      </c>
      <c r="IM30">
        <v>1</v>
      </c>
      <c r="IO30" t="b">
        <f t="shared" si="0"/>
        <v>0</v>
      </c>
      <c r="IP30" t="s">
        <v>86</v>
      </c>
      <c r="IQ30" t="str">
        <f>Nine[[#This Row],[Select]]&amp;":"&amp;COUNTIF($IS$6:IS30,IS30)</f>
        <v>0:19</v>
      </c>
      <c r="IR30" t="s">
        <v>53</v>
      </c>
      <c r="IS30">
        <f>$FF$8</f>
        <v>0</v>
      </c>
      <c r="IT30">
        <v>1</v>
      </c>
      <c r="IV30">
        <f>IF(IO30=FALSE,IF(Nine[[#This Row],[Select]]&gt;=1,1,0),0)</f>
        <v>0</v>
      </c>
      <c r="IX30" t="str">
        <f>Ten[[#This Row],[Select]]&amp;":"&amp;COUNTIF($IZ$6:IZ30,IZ30)</f>
        <v>1:4</v>
      </c>
      <c r="IY30" t="s">
        <v>53</v>
      </c>
      <c r="IZ30">
        <f>$FF$9</f>
        <v>1</v>
      </c>
      <c r="JA30">
        <v>1</v>
      </c>
      <c r="JC30">
        <f>IF($IO$6=FALSE,IF(Ten[[#This Row],[Select]]&gt;=1,1,0),0)</f>
        <v>0</v>
      </c>
      <c r="JE30" t="str">
        <f>eleven[[#This Row],[Select]]&amp;":"&amp;COUNTIF($JG$6:JG30,JG30)</f>
        <v>0:22</v>
      </c>
      <c r="JF30" t="s">
        <v>53</v>
      </c>
      <c r="JG30">
        <f>$FF$10</f>
        <v>0</v>
      </c>
      <c r="JH30">
        <v>1</v>
      </c>
      <c r="JJ30">
        <f>IF($IO$6=FALSE,IF(eleven[[#This Row],[Select]]&gt;=1,1,0),0)</f>
        <v>0</v>
      </c>
      <c r="JL30" t="str">
        <f>twelve[[#This Row],[Select]]&amp;":"&amp;COUNTIF($JN$6:JN30,JN30)</f>
        <v>0:22</v>
      </c>
      <c r="JM30" t="s">
        <v>53</v>
      </c>
      <c r="JN30">
        <f>$FF$11</f>
        <v>0</v>
      </c>
      <c r="JO30">
        <v>1</v>
      </c>
      <c r="JQ30">
        <f>IF($IO$6=FALSE,IF(twelve[[#This Row],[Select]]&gt;=1,1,0),0)</f>
        <v>0</v>
      </c>
      <c r="JS30" t="str">
        <f>thirteen[[#This Row],[Select]]&amp;":"&amp;COUNTIF($JU$6:JU30,JU30)</f>
        <v>0:20</v>
      </c>
      <c r="JT30" t="s">
        <v>53</v>
      </c>
      <c r="JU30">
        <f>$FF$12</f>
        <v>0</v>
      </c>
      <c r="JV30">
        <v>1</v>
      </c>
      <c r="JX30">
        <f>IF($IO$6=FALSE,IF(thirteen[[#This Row],[Select]]&gt;=1,1,0),0)</f>
        <v>0</v>
      </c>
    </row>
    <row r="31" spans="3:284" x14ac:dyDescent="0.25">
      <c r="C31" s="7">
        <v>4</v>
      </c>
      <c r="D31" s="8" t="str">
        <f t="shared" si="50"/>
        <v>A1</v>
      </c>
      <c r="E31" s="8">
        <f>IFERROR(VLOOKUP(D31,Nine[],3,FALSE),"")</f>
        <v>3</v>
      </c>
      <c r="F31" s="8"/>
      <c r="G31" s="9"/>
      <c r="H31" s="7">
        <v>4</v>
      </c>
      <c r="I31" s="8" t="str">
        <f t="shared" si="51"/>
        <v>A8</v>
      </c>
      <c r="J31" s="8">
        <f>IFERROR(VLOOKUP(I31,Nine[],3,FALSE),"")</f>
        <v>1</v>
      </c>
      <c r="K31" s="8"/>
      <c r="L31" s="9"/>
      <c r="M31" s="7">
        <v>4</v>
      </c>
      <c r="N31" s="8" t="str">
        <f t="shared" si="52"/>
        <v>M1</v>
      </c>
      <c r="O31" s="8">
        <f>IFERROR(VLOOKUP(N31,eleven[],3,FALSE),"")</f>
        <v>1</v>
      </c>
      <c r="P31" s="8"/>
      <c r="Q31" s="9"/>
      <c r="S31" s="7">
        <v>4</v>
      </c>
      <c r="T31" s="8" t="str">
        <f t="shared" si="53"/>
        <v>A10</v>
      </c>
      <c r="U31" s="8">
        <f>IFERROR(VLOOKUP(T31,twelve[],3,FALSE),"")</f>
        <v>3</v>
      </c>
      <c r="V31" s="8"/>
      <c r="W31" s="9"/>
      <c r="X31" s="7">
        <v>4</v>
      </c>
      <c r="Y31" s="8" t="str">
        <f t="shared" si="54"/>
        <v>I10.zug.Bat1.Div21</v>
      </c>
      <c r="Z31" s="8">
        <f>IFERROR(VLOOKUP(Y31,thirteen[],3,FALSE),"")</f>
        <v>2</v>
      </c>
      <c r="AA31" s="8"/>
      <c r="AB31" s="9"/>
      <c r="IH31">
        <v>19</v>
      </c>
      <c r="II31">
        <v>12</v>
      </c>
      <c r="IL31">
        <v>19</v>
      </c>
      <c r="IM31">
        <v>1</v>
      </c>
      <c r="IO31" t="b">
        <f t="shared" si="0"/>
        <v>0</v>
      </c>
      <c r="IP31" t="s">
        <v>86</v>
      </c>
      <c r="IQ31" t="str">
        <f>Nine[[#This Row],[Select]]&amp;":"&amp;COUNTIF($IS$6:IS31,IS31)</f>
        <v>0:20</v>
      </c>
      <c r="IR31" t="s">
        <v>54</v>
      </c>
      <c r="IS31">
        <f>$FK$8</f>
        <v>0</v>
      </c>
      <c r="IT31">
        <v>1</v>
      </c>
      <c r="IV31">
        <f>IF(IO31=FALSE,IF(Nine[[#This Row],[Select]]&gt;=1,1,0),0)</f>
        <v>0</v>
      </c>
      <c r="IX31" t="str">
        <f>Ten[[#This Row],[Select]]&amp;":"&amp;COUNTIF($IZ$6:IZ31,IZ31)</f>
        <v>0:22</v>
      </c>
      <c r="IY31" t="s">
        <v>54</v>
      </c>
      <c r="IZ31">
        <f>$FK$9</f>
        <v>0</v>
      </c>
      <c r="JA31">
        <v>1</v>
      </c>
      <c r="JC31">
        <f>IF($IO$6=FALSE,IF(Ten[[#This Row],[Select]]&gt;=1,1,0),0)</f>
        <v>0</v>
      </c>
      <c r="JE31" t="str">
        <f>eleven[[#This Row],[Select]]&amp;":"&amp;COUNTIF($JG$6:JG31,JG31)</f>
        <v>0:23</v>
      </c>
      <c r="JF31" t="s">
        <v>54</v>
      </c>
      <c r="JG31">
        <f>$FK$10</f>
        <v>0</v>
      </c>
      <c r="JH31">
        <v>1</v>
      </c>
      <c r="JJ31">
        <f>IF($IO$6=FALSE,IF(eleven[[#This Row],[Select]]&gt;=1,1,0),0)</f>
        <v>0</v>
      </c>
      <c r="JL31" t="str">
        <f>twelve[[#This Row],[Select]]&amp;":"&amp;COUNTIF($JN$6:JN31,JN31)</f>
        <v>0:23</v>
      </c>
      <c r="JM31" t="s">
        <v>54</v>
      </c>
      <c r="JN31">
        <f>$FK$11</f>
        <v>0</v>
      </c>
      <c r="JO31">
        <v>1</v>
      </c>
      <c r="JQ31">
        <f>IF($IO$6=FALSE,IF(twelve[[#This Row],[Select]]&gt;=1,1,0),0)</f>
        <v>0</v>
      </c>
      <c r="JS31" t="str">
        <f>thirteen[[#This Row],[Select]]&amp;":"&amp;COUNTIF($JU$6:JU31,JU31)</f>
        <v>1:6</v>
      </c>
      <c r="JT31" t="s">
        <v>54</v>
      </c>
      <c r="JU31">
        <f>$FK$12</f>
        <v>1</v>
      </c>
      <c r="JV31">
        <v>1</v>
      </c>
      <c r="JX31">
        <f>IF($IO$6=FALSE,IF(thirteen[[#This Row],[Select]]&gt;=1,1,0),0)</f>
        <v>0</v>
      </c>
    </row>
    <row r="32" spans="3:284" x14ac:dyDescent="0.25">
      <c r="C32" s="7">
        <v>5</v>
      </c>
      <c r="D32" s="8" t="str">
        <f t="shared" si="50"/>
        <v>A2</v>
      </c>
      <c r="E32" s="8">
        <f>IFERROR(VLOOKUP(D32,Nine[],3,FALSE),"")</f>
        <v>3</v>
      </c>
      <c r="F32" s="8"/>
      <c r="G32" s="9"/>
      <c r="H32" s="7">
        <v>5</v>
      </c>
      <c r="I32" s="8" t="str">
        <f t="shared" si="51"/>
        <v>G1</v>
      </c>
      <c r="J32" s="8">
        <f>IFERROR(VLOOKUP(I32,Nine[],3,FALSE),"")</f>
        <v>2</v>
      </c>
      <c r="K32" s="8"/>
      <c r="L32" s="9"/>
      <c r="M32" s="7">
        <v>5</v>
      </c>
      <c r="N32" s="8" t="str">
        <f t="shared" si="52"/>
        <v/>
      </c>
      <c r="O32" s="8" t="str">
        <f>IFERROR(VLOOKUP(N32,eleven[],3,FALSE),"")</f>
        <v/>
      </c>
      <c r="P32" s="8"/>
      <c r="Q32" s="9"/>
      <c r="S32" s="7">
        <v>5</v>
      </c>
      <c r="T32" s="8" t="str">
        <f t="shared" si="53"/>
        <v>G2</v>
      </c>
      <c r="U32" s="8">
        <f>IFERROR(VLOOKUP(T32,twelve[],3,FALSE),"")</f>
        <v>2</v>
      </c>
      <c r="V32" s="8"/>
      <c r="W32" s="9"/>
      <c r="X32" s="7">
        <v>5</v>
      </c>
      <c r="Y32" s="8" t="str">
        <f t="shared" si="54"/>
        <v>I11.zug</v>
      </c>
      <c r="Z32" s="8">
        <f>IFERROR(VLOOKUP(Y32,thirteen[],3,FALSE),"")</f>
        <v>3</v>
      </c>
      <c r="AA32" s="8"/>
      <c r="AB32" s="9"/>
      <c r="IO32" t="b">
        <f t="shared" si="0"/>
        <v>0</v>
      </c>
      <c r="IP32" t="s">
        <v>183</v>
      </c>
      <c r="IQ32" t="str">
        <f>Nine[[#This Row],[Select]]&amp;":"&amp;COUNTIF($IS$6:IS32,IS32)</f>
        <v>0:21</v>
      </c>
      <c r="IR32" t="s">
        <v>56</v>
      </c>
      <c r="IS32">
        <f>$FQ$8</f>
        <v>0</v>
      </c>
      <c r="IT32">
        <v>3</v>
      </c>
      <c r="IV32">
        <f>IF(IO32=FALSE,IF(Nine[[#This Row],[Select]]&gt;=1,1,0),0)</f>
        <v>0</v>
      </c>
      <c r="IX32" t="str">
        <f>Ten[[#This Row],[Select]]&amp;":"&amp;COUNTIF($IZ$6:IZ32,IZ32)</f>
        <v>0:23</v>
      </c>
      <c r="IY32" t="s">
        <v>56</v>
      </c>
      <c r="IZ32">
        <f>$FQ$9</f>
        <v>0</v>
      </c>
      <c r="JA32">
        <v>3</v>
      </c>
      <c r="JC32">
        <f>IF($IO$6=FALSE,IF(Ten[[#This Row],[Select]]&gt;=1,1,0),0)</f>
        <v>0</v>
      </c>
      <c r="JE32" t="str">
        <f>eleven[[#This Row],[Select]]&amp;":"&amp;COUNTIF($JG$6:JG32,JG32)</f>
        <v>0:24</v>
      </c>
      <c r="JF32" t="s">
        <v>56</v>
      </c>
      <c r="JG32">
        <f>$FQ$10</f>
        <v>0</v>
      </c>
      <c r="JH32">
        <v>3</v>
      </c>
      <c r="JJ32">
        <f>IF($IO$6=FALSE,IF(eleven[[#This Row],[Select]]&gt;=1,1,0),0)</f>
        <v>0</v>
      </c>
      <c r="JL32" t="str">
        <f>twelve[[#This Row],[Select]]&amp;":"&amp;COUNTIF($JN$6:JN32,JN32)</f>
        <v>1:4</v>
      </c>
      <c r="JM32" t="s">
        <v>56</v>
      </c>
      <c r="JN32">
        <f>$FQ$11</f>
        <v>1</v>
      </c>
      <c r="JO32">
        <v>3</v>
      </c>
      <c r="JQ32">
        <f>IF($IO$6=FALSE,IF(twelve[[#This Row],[Select]]&gt;=1,1,0),0)</f>
        <v>0</v>
      </c>
      <c r="JS32" t="str">
        <f>thirteen[[#This Row],[Select]]&amp;":"&amp;COUNTIF($JU$6:JU32,JU32)</f>
        <v>0:21</v>
      </c>
      <c r="JT32" t="s">
        <v>56</v>
      </c>
      <c r="JU32">
        <f>$FQ$12</f>
        <v>0</v>
      </c>
      <c r="JV32">
        <v>3</v>
      </c>
      <c r="JX32">
        <f>IF($IO$6=FALSE,IF(thirteen[[#This Row],[Select]]&gt;=1,1,0),0)</f>
        <v>0</v>
      </c>
    </row>
    <row r="33" spans="3:284" x14ac:dyDescent="0.25">
      <c r="C33" s="7">
        <v>6</v>
      </c>
      <c r="D33" s="8" t="str">
        <f t="shared" si="50"/>
        <v>A5</v>
      </c>
      <c r="E33" s="8">
        <f>IFERROR(VLOOKUP(D33,Nine[],3,FALSE),"")</f>
        <v>3</v>
      </c>
      <c r="F33" s="8"/>
      <c r="G33" s="9"/>
      <c r="H33" s="7">
        <v>6</v>
      </c>
      <c r="I33" s="8" t="str">
        <f t="shared" si="51"/>
        <v/>
      </c>
      <c r="J33" s="8" t="str">
        <f>IFERROR(VLOOKUP(I33,Nine[],3,FALSE),"")</f>
        <v/>
      </c>
      <c r="K33" s="8"/>
      <c r="L33" s="9"/>
      <c r="M33" s="7">
        <v>6</v>
      </c>
      <c r="N33" s="8" t="str">
        <f t="shared" si="52"/>
        <v/>
      </c>
      <c r="O33" s="8" t="str">
        <f>IFERROR(VLOOKUP(N33,eleven[],3,FALSE),"")</f>
        <v/>
      </c>
      <c r="P33" s="8"/>
      <c r="Q33" s="9"/>
      <c r="S33" s="7">
        <v>6</v>
      </c>
      <c r="T33" s="8" t="str">
        <f t="shared" si="53"/>
        <v>O2</v>
      </c>
      <c r="U33" s="8">
        <f>IFERROR(VLOOKUP(T33,twelve[],3,FALSE),"")</f>
        <v>1</v>
      </c>
      <c r="V33" s="8"/>
      <c r="W33" s="9"/>
      <c r="X33" s="7">
        <v>6</v>
      </c>
      <c r="Y33" s="8" t="str">
        <f t="shared" si="54"/>
        <v>A9</v>
      </c>
      <c r="Z33" s="8">
        <f>IFERROR(VLOOKUP(Y33,thirteen[],3,FALSE),"")</f>
        <v>1</v>
      </c>
      <c r="AA33" s="8"/>
      <c r="AB33" s="9"/>
      <c r="IO33" t="b">
        <f t="shared" si="0"/>
        <v>0</v>
      </c>
      <c r="IP33" t="s">
        <v>86</v>
      </c>
      <c r="IQ33" t="str">
        <f>Nine[[#This Row],[Select]]&amp;":"&amp;COUNTIF($IS$6:IS33,IS33)</f>
        <v>0:22</v>
      </c>
      <c r="IR33" t="s">
        <v>57</v>
      </c>
      <c r="IS33">
        <f>$FW$8</f>
        <v>0</v>
      </c>
      <c r="IT33">
        <v>2</v>
      </c>
      <c r="IV33">
        <f>IF(IO33=FALSE,IF(Nine[[#This Row],[Select]]&gt;=1,1,0),0)</f>
        <v>0</v>
      </c>
      <c r="IX33" t="str">
        <f>Ten[[#This Row],[Select]]&amp;":"&amp;COUNTIF($IZ$6:IZ33,IZ33)</f>
        <v>1:5</v>
      </c>
      <c r="IY33" t="s">
        <v>57</v>
      </c>
      <c r="IZ33">
        <f>$FW$9</f>
        <v>1</v>
      </c>
      <c r="JA33">
        <v>2</v>
      </c>
      <c r="JC33">
        <f>IF($IO$6=FALSE,IF(Ten[[#This Row],[Select]]&gt;=1,1,0),0)</f>
        <v>0</v>
      </c>
      <c r="JE33" t="str">
        <f>eleven[[#This Row],[Select]]&amp;":"&amp;COUNTIF($JG$6:JG33,JG33)</f>
        <v>0:25</v>
      </c>
      <c r="JF33" t="s">
        <v>57</v>
      </c>
      <c r="JG33">
        <f>$FW$10</f>
        <v>0</v>
      </c>
      <c r="JH33">
        <v>2</v>
      </c>
      <c r="JJ33">
        <f>IF($IO$6=FALSE,IF(eleven[[#This Row],[Select]]&gt;=1,1,0),0)</f>
        <v>0</v>
      </c>
      <c r="JL33" t="str">
        <f>twelve[[#This Row],[Select]]&amp;":"&amp;COUNTIF($JN$6:JN33,JN33)</f>
        <v>0:24</v>
      </c>
      <c r="JM33" t="s">
        <v>57</v>
      </c>
      <c r="JN33">
        <f>$FW$11</f>
        <v>0</v>
      </c>
      <c r="JO33">
        <v>2</v>
      </c>
      <c r="JQ33">
        <f>IF($IO$6=FALSE,IF(twelve[[#This Row],[Select]]&gt;=1,1,0),0)</f>
        <v>0</v>
      </c>
      <c r="JS33" t="str">
        <f>thirteen[[#This Row],[Select]]&amp;":"&amp;COUNTIF($JU$6:JU33,JU33)</f>
        <v>0:22</v>
      </c>
      <c r="JT33" t="s">
        <v>57</v>
      </c>
      <c r="JU33">
        <f>$FW$12</f>
        <v>0</v>
      </c>
      <c r="JV33">
        <v>2</v>
      </c>
      <c r="JX33">
        <f>IF($IO$6=FALSE,IF(thirteen[[#This Row],[Select]]&gt;=1,1,0),0)</f>
        <v>0</v>
      </c>
    </row>
    <row r="34" spans="3:284" x14ac:dyDescent="0.25">
      <c r="C34" s="7">
        <v>7</v>
      </c>
      <c r="D34" s="8" t="str">
        <f t="shared" si="50"/>
        <v>O1</v>
      </c>
      <c r="E34" s="8">
        <f>IFERROR(VLOOKUP(D34,Nine[],3,FALSE),"")</f>
        <v>1</v>
      </c>
      <c r="F34" s="8"/>
      <c r="G34" s="9"/>
      <c r="H34" s="7">
        <v>7</v>
      </c>
      <c r="I34" s="8" t="str">
        <f t="shared" si="51"/>
        <v/>
      </c>
      <c r="J34" s="8" t="str">
        <f>IFERROR(VLOOKUP(I34,Nine[],3,FALSE),"")</f>
        <v/>
      </c>
      <c r="K34" s="8"/>
      <c r="L34" s="9"/>
      <c r="M34" s="7">
        <v>7</v>
      </c>
      <c r="N34" s="8" t="str">
        <f t="shared" si="52"/>
        <v/>
      </c>
      <c r="O34" s="8" t="str">
        <f>IFERROR(VLOOKUP(N34,eleven[],3,FALSE),"")</f>
        <v/>
      </c>
      <c r="P34" s="8"/>
      <c r="Q34" s="9"/>
      <c r="S34" s="7">
        <v>7</v>
      </c>
      <c r="T34" s="8" t="str">
        <f t="shared" si="53"/>
        <v>M1</v>
      </c>
      <c r="U34" s="8">
        <f>IFERROR(VLOOKUP(T34,twelve[],3,FALSE),"")</f>
        <v>1</v>
      </c>
      <c r="V34" s="8"/>
      <c r="W34" s="9"/>
      <c r="X34" s="7">
        <v>7</v>
      </c>
      <c r="Y34" s="8" t="str">
        <f t="shared" si="54"/>
        <v>O3</v>
      </c>
      <c r="Z34" s="8">
        <f>IFERROR(VLOOKUP(Y34,thirteen[],3,FALSE),"")</f>
        <v>2</v>
      </c>
      <c r="AA34" s="8"/>
      <c r="AB34" s="9"/>
      <c r="IO34" t="b">
        <f t="shared" si="0"/>
        <v>0</v>
      </c>
      <c r="IP34" t="s">
        <v>86</v>
      </c>
      <c r="IQ34" t="str">
        <f>Nine[[#This Row],[Select]]&amp;":"&amp;COUNTIF($IS$6:IS34,IS34)</f>
        <v>0:23</v>
      </c>
      <c r="IR34" t="s">
        <v>58</v>
      </c>
      <c r="IS34">
        <f>$GB$8</f>
        <v>0</v>
      </c>
      <c r="IT34">
        <v>2</v>
      </c>
      <c r="IV34">
        <f>IF(IO34=FALSE,IF(Nine[[#This Row],[Select]]&gt;=1,1,0),0)</f>
        <v>0</v>
      </c>
      <c r="IX34" t="str">
        <f>Ten[[#This Row],[Select]]&amp;":"&amp;COUNTIF($IZ$6:IZ34,IZ34)</f>
        <v>0:24</v>
      </c>
      <c r="IY34" t="s">
        <v>58</v>
      </c>
      <c r="IZ34">
        <f>$GB$9</f>
        <v>0</v>
      </c>
      <c r="JA34">
        <v>2</v>
      </c>
      <c r="JC34">
        <f>IF($IO$6=FALSE,IF(Ten[[#This Row],[Select]]&gt;=1,1,0),0)</f>
        <v>0</v>
      </c>
      <c r="JE34" t="str">
        <f>eleven[[#This Row],[Select]]&amp;":"&amp;COUNTIF($JG$6:JG34,JG34)</f>
        <v>0:26</v>
      </c>
      <c r="JF34" t="s">
        <v>58</v>
      </c>
      <c r="JG34">
        <f>$GB$10</f>
        <v>0</v>
      </c>
      <c r="JH34">
        <v>2</v>
      </c>
      <c r="JJ34">
        <f>IF($IO$6=FALSE,IF(eleven[[#This Row],[Select]]&gt;=1,1,0),0)</f>
        <v>0</v>
      </c>
      <c r="JL34" t="str">
        <f>twelve[[#This Row],[Select]]&amp;":"&amp;COUNTIF($JN$6:JN34,JN34)</f>
        <v>1:5</v>
      </c>
      <c r="JM34" t="s">
        <v>58</v>
      </c>
      <c r="JN34">
        <f>$GB$11</f>
        <v>1</v>
      </c>
      <c r="JO34">
        <v>2</v>
      </c>
      <c r="JQ34">
        <f>IF($IO$6=FALSE,IF(twelve[[#This Row],[Select]]&gt;=1,1,0),0)</f>
        <v>0</v>
      </c>
      <c r="JS34" t="str">
        <f>thirteen[[#This Row],[Select]]&amp;":"&amp;COUNTIF($JU$6:JU34,JU34)</f>
        <v>0:23</v>
      </c>
      <c r="JT34" t="s">
        <v>58</v>
      </c>
      <c r="JU34">
        <f>$GB$12</f>
        <v>0</v>
      </c>
      <c r="JV34">
        <v>2</v>
      </c>
      <c r="JX34">
        <f>IF($IO$6=FALSE,IF(thirteen[[#This Row],[Select]]&gt;=1,1,0),0)</f>
        <v>0</v>
      </c>
    </row>
    <row r="35" spans="3:284" x14ac:dyDescent="0.25">
      <c r="C35" s="7">
        <v>8</v>
      </c>
      <c r="D35" s="8" t="str">
        <f t="shared" si="50"/>
        <v/>
      </c>
      <c r="E35" s="8" t="str">
        <f>IFERROR(VLOOKUP(D35,Nine[],3,FALSE),"")</f>
        <v/>
      </c>
      <c r="F35" s="8"/>
      <c r="G35" s="9"/>
      <c r="H35" s="7">
        <v>8</v>
      </c>
      <c r="I35" s="8" t="str">
        <f t="shared" si="51"/>
        <v/>
      </c>
      <c r="J35" s="8" t="str">
        <f>IFERROR(VLOOKUP(I35,Nine[],3,FALSE),"")</f>
        <v/>
      </c>
      <c r="K35" s="8"/>
      <c r="L35" s="9"/>
      <c r="M35" s="7">
        <v>8</v>
      </c>
      <c r="N35" s="8" t="str">
        <f t="shared" si="52"/>
        <v/>
      </c>
      <c r="O35" s="8" t="str">
        <f>IFERROR(VLOOKUP(N35,eleven[],3,FALSE),"")</f>
        <v/>
      </c>
      <c r="P35" s="8"/>
      <c r="Q35" s="9"/>
      <c r="S35" s="7">
        <v>8</v>
      </c>
      <c r="T35" s="8" t="str">
        <f t="shared" si="53"/>
        <v/>
      </c>
      <c r="U35" s="8" t="str">
        <f>IFERROR(VLOOKUP(T35,twelve[],3,FALSE),"")</f>
        <v/>
      </c>
      <c r="V35" s="8"/>
      <c r="W35" s="9"/>
      <c r="X35" s="7">
        <v>8</v>
      </c>
      <c r="Y35" s="8" t="str">
        <f t="shared" si="54"/>
        <v>O4</v>
      </c>
      <c r="Z35" s="8">
        <f>IFERROR(VLOOKUP(Y35,thirteen[],3,FALSE),"")</f>
        <v>1</v>
      </c>
      <c r="AA35" s="8"/>
      <c r="AB35" s="9"/>
      <c r="IO35" t="b">
        <f t="shared" si="0"/>
        <v>1</v>
      </c>
      <c r="IP35" t="s">
        <v>182</v>
      </c>
      <c r="IQ35" t="str">
        <f>Nine[[#This Row],[Select]]&amp;":"&amp;COUNTIF($IS$6:IS35,IS35)</f>
        <v>1:7</v>
      </c>
      <c r="IR35" t="s">
        <v>60</v>
      </c>
      <c r="IS35">
        <f>$GH$8</f>
        <v>1</v>
      </c>
      <c r="IT35">
        <v>1</v>
      </c>
      <c r="IV35">
        <f>IF(IO35=FALSE,IF(Nine[[#This Row],[Select]]&gt;=1,1,0),0)</f>
        <v>0</v>
      </c>
      <c r="IX35" t="str">
        <f>Ten[[#This Row],[Select]]&amp;":"&amp;COUNTIF($IZ$6:IZ35,IZ35)</f>
        <v>0:25</v>
      </c>
      <c r="IY35" t="s">
        <v>60</v>
      </c>
      <c r="IZ35">
        <f>$GH$9</f>
        <v>0</v>
      </c>
      <c r="JA35">
        <v>1</v>
      </c>
      <c r="JC35">
        <f>IF($IO$6=FALSE,IF(Ten[[#This Row],[Select]]&gt;=1,1,0),0)</f>
        <v>0</v>
      </c>
      <c r="JE35" t="str">
        <f>eleven[[#This Row],[Select]]&amp;":"&amp;COUNTIF($JG$6:JG35,JG35)</f>
        <v>0:27</v>
      </c>
      <c r="JF35" t="s">
        <v>60</v>
      </c>
      <c r="JG35">
        <f>$GH$10</f>
        <v>0</v>
      </c>
      <c r="JH35">
        <v>1</v>
      </c>
      <c r="JJ35">
        <f>IF($IO$6=FALSE,IF(eleven[[#This Row],[Select]]&gt;=1,1,0),0)</f>
        <v>0</v>
      </c>
      <c r="JL35" t="str">
        <f>twelve[[#This Row],[Select]]&amp;":"&amp;COUNTIF($JN$6:JN35,JN35)</f>
        <v>0:25</v>
      </c>
      <c r="JM35" t="s">
        <v>60</v>
      </c>
      <c r="JN35">
        <f>$GH$11</f>
        <v>0</v>
      </c>
      <c r="JO35">
        <v>1</v>
      </c>
      <c r="JQ35">
        <f>IF($IO$6=FALSE,IF(twelve[[#This Row],[Select]]&gt;=1,1,0),0)</f>
        <v>0</v>
      </c>
      <c r="JS35" t="str">
        <f>thirteen[[#This Row],[Select]]&amp;":"&amp;COUNTIF($JU$6:JU35,JU35)</f>
        <v>0:24</v>
      </c>
      <c r="JT35" t="s">
        <v>60</v>
      </c>
      <c r="JU35">
        <f>$GH$12</f>
        <v>0</v>
      </c>
      <c r="JV35">
        <v>1</v>
      </c>
      <c r="JX35">
        <f>IF($IO$6=FALSE,IF(thirteen[[#This Row],[Select]]&gt;=1,1,0),0)</f>
        <v>0</v>
      </c>
    </row>
    <row r="36" spans="3:284" x14ac:dyDescent="0.25">
      <c r="C36" s="7">
        <v>9</v>
      </c>
      <c r="D36" s="8" t="str">
        <f t="shared" si="50"/>
        <v/>
      </c>
      <c r="E36" s="8" t="str">
        <f>IFERROR(VLOOKUP(D36,Nine[],3,FALSE),"")</f>
        <v/>
      </c>
      <c r="F36" s="8"/>
      <c r="G36" s="9"/>
      <c r="H36" s="7">
        <v>9</v>
      </c>
      <c r="I36" s="8" t="str">
        <f t="shared" si="51"/>
        <v/>
      </c>
      <c r="J36" s="8" t="str">
        <f>IFERROR(VLOOKUP(I36,Nine[],3,FALSE),"")</f>
        <v/>
      </c>
      <c r="K36" s="8"/>
      <c r="L36" s="9"/>
      <c r="M36" s="7">
        <v>9</v>
      </c>
      <c r="N36" s="8" t="str">
        <f t="shared" si="52"/>
        <v/>
      </c>
      <c r="O36" s="8" t="str">
        <f>IFERROR(VLOOKUP(N36,eleven[],3,FALSE),"")</f>
        <v/>
      </c>
      <c r="P36" s="8"/>
      <c r="Q36" s="9"/>
      <c r="S36" s="7">
        <v>9</v>
      </c>
      <c r="T36" s="8" t="str">
        <f t="shared" si="53"/>
        <v/>
      </c>
      <c r="U36" s="8" t="str">
        <f>IFERROR(VLOOKUP(T36,twelve[],3,FALSE),"")</f>
        <v/>
      </c>
      <c r="V36" s="8"/>
      <c r="W36" s="9"/>
      <c r="X36" s="7">
        <v>9</v>
      </c>
      <c r="Y36" s="8" t="str">
        <f t="shared" si="54"/>
        <v>M1</v>
      </c>
      <c r="Z36" s="8">
        <f>IFERROR(VLOOKUP(Y36,thirteen[],3,FALSE),"")</f>
        <v>1</v>
      </c>
      <c r="AA36" s="8"/>
      <c r="AB36" s="9"/>
      <c r="IO36" t="b">
        <f t="shared" si="0"/>
        <v>1</v>
      </c>
      <c r="IP36" t="s">
        <v>182</v>
      </c>
      <c r="IQ36" t="str">
        <f>Nine[[#This Row],[Select]]&amp;":"&amp;COUNTIF($IS$6:IS36,IS36)</f>
        <v>0:24</v>
      </c>
      <c r="IR36" t="s">
        <v>61</v>
      </c>
      <c r="IS36">
        <f>$GM$8</f>
        <v>0</v>
      </c>
      <c r="IT36">
        <v>1</v>
      </c>
      <c r="IV36">
        <f>IF(IO36=FALSE,IF(Nine[[#This Row],[Select]]&gt;=1,1,0),0)</f>
        <v>0</v>
      </c>
      <c r="IX36" t="str">
        <f>Ten[[#This Row],[Select]]&amp;":"&amp;COUNTIF($IZ$6:IZ36,IZ36)</f>
        <v>0:26</v>
      </c>
      <c r="IY36" t="s">
        <v>61</v>
      </c>
      <c r="IZ36">
        <f>$GM$9</f>
        <v>0</v>
      </c>
      <c r="JA36">
        <v>1</v>
      </c>
      <c r="JC36">
        <f>IF($IO$6=FALSE,IF(Ten[[#This Row],[Select]]&gt;=1,1,0),0)</f>
        <v>0</v>
      </c>
      <c r="JE36" t="str">
        <f>eleven[[#This Row],[Select]]&amp;":"&amp;COUNTIF($JG$6:JG36,JG36)</f>
        <v>0:28</v>
      </c>
      <c r="JF36" t="s">
        <v>61</v>
      </c>
      <c r="JG36">
        <f>$GM$10</f>
        <v>0</v>
      </c>
      <c r="JH36">
        <v>1</v>
      </c>
      <c r="JJ36">
        <f>IF($IO$6=FALSE,IF(eleven[[#This Row],[Select]]&gt;=1,1,0),0)</f>
        <v>0</v>
      </c>
      <c r="JL36" t="str">
        <f>twelve[[#This Row],[Select]]&amp;":"&amp;COUNTIF($JN$6:JN36,JN36)</f>
        <v>1:6</v>
      </c>
      <c r="JM36" t="s">
        <v>61</v>
      </c>
      <c r="JN36">
        <f>$GM$11</f>
        <v>1</v>
      </c>
      <c r="JO36">
        <v>1</v>
      </c>
      <c r="JQ36">
        <f>IF($IO$6=FALSE,IF(twelve[[#This Row],[Select]]&gt;=1,1,0),0)</f>
        <v>0</v>
      </c>
      <c r="JS36" t="str">
        <f>thirteen[[#This Row],[Select]]&amp;":"&amp;COUNTIF($JU$6:JU36,JU36)</f>
        <v>0:25</v>
      </c>
      <c r="JT36" t="s">
        <v>61</v>
      </c>
      <c r="JU36">
        <f>$GM$12</f>
        <v>0</v>
      </c>
      <c r="JV36">
        <v>1</v>
      </c>
      <c r="JX36">
        <f>IF($IO$6=FALSE,IF(thirteen[[#This Row],[Select]]&gt;=1,1,0),0)</f>
        <v>0</v>
      </c>
    </row>
    <row r="37" spans="3:284" x14ac:dyDescent="0.25">
      <c r="C37" s="7">
        <v>10</v>
      </c>
      <c r="D37" s="8" t="str">
        <f t="shared" si="50"/>
        <v/>
      </c>
      <c r="E37" s="8" t="str">
        <f>IFERROR(VLOOKUP(D37,Nine[],3,FALSE),"")</f>
        <v/>
      </c>
      <c r="F37" s="8"/>
      <c r="G37" s="9"/>
      <c r="H37" s="7">
        <v>10</v>
      </c>
      <c r="I37" s="8" t="str">
        <f t="shared" si="51"/>
        <v/>
      </c>
      <c r="J37" s="8" t="str">
        <f>IFERROR(VLOOKUP(I37,Nine[],3,FALSE),"")</f>
        <v/>
      </c>
      <c r="K37" s="8"/>
      <c r="L37" s="9"/>
      <c r="M37" s="7">
        <v>10</v>
      </c>
      <c r="N37" s="8" t="str">
        <f t="shared" si="52"/>
        <v/>
      </c>
      <c r="O37" s="8" t="str">
        <f>IFERROR(VLOOKUP(N37,eleven[],3,FALSE),"")</f>
        <v/>
      </c>
      <c r="P37" s="8"/>
      <c r="Q37" s="9"/>
      <c r="S37" s="7">
        <v>10</v>
      </c>
      <c r="T37" s="8" t="str">
        <f t="shared" si="53"/>
        <v/>
      </c>
      <c r="U37" s="8" t="str">
        <f>IFERROR(VLOOKUP(T37,twelve[],3,FALSE),"")</f>
        <v/>
      </c>
      <c r="V37" s="8"/>
      <c r="W37" s="9"/>
      <c r="X37" s="7">
        <v>10</v>
      </c>
      <c r="Y37" s="8" t="str">
        <f t="shared" si="54"/>
        <v>M2</v>
      </c>
      <c r="Z37" s="8">
        <f>IFERROR(VLOOKUP(Y37,thirteen[],3,FALSE),"")</f>
        <v>1</v>
      </c>
      <c r="AA37" s="8"/>
      <c r="AB37" s="9"/>
      <c r="IO37" t="b">
        <f t="shared" si="0"/>
        <v>1</v>
      </c>
      <c r="IP37" t="s">
        <v>182</v>
      </c>
      <c r="IQ37" t="str">
        <f>Nine[[#This Row],[Select]]&amp;":"&amp;COUNTIF($IS$6:IS37,IS37)</f>
        <v>0:25</v>
      </c>
      <c r="IR37" t="s">
        <v>62</v>
      </c>
      <c r="IS37">
        <f>$GR$8</f>
        <v>0</v>
      </c>
      <c r="IT37">
        <v>2</v>
      </c>
      <c r="IV37">
        <f>IF(IO37=FALSE,IF(Nine[[#This Row],[Select]]&gt;=1,1,0),0)</f>
        <v>0</v>
      </c>
      <c r="IX37" t="str">
        <f>Ten[[#This Row],[Select]]&amp;":"&amp;COUNTIF($IZ$6:IZ37,IZ37)</f>
        <v>0:27</v>
      </c>
      <c r="IY37" t="s">
        <v>62</v>
      </c>
      <c r="IZ37">
        <f>$GR$9</f>
        <v>0</v>
      </c>
      <c r="JA37">
        <v>2</v>
      </c>
      <c r="JC37">
        <f>IF($IO$6=FALSE,IF(Ten[[#This Row],[Select]]&gt;=1,1,0),0)</f>
        <v>0</v>
      </c>
      <c r="JE37" t="str">
        <f>eleven[[#This Row],[Select]]&amp;":"&amp;COUNTIF($JG$6:JG37,JG37)</f>
        <v>0:29</v>
      </c>
      <c r="JF37" t="s">
        <v>62</v>
      </c>
      <c r="JG37">
        <f>$GR$10</f>
        <v>0</v>
      </c>
      <c r="JH37">
        <v>2</v>
      </c>
      <c r="JJ37">
        <f>IF($IO$6=FALSE,IF(eleven[[#This Row],[Select]]&gt;=1,1,0),0)</f>
        <v>0</v>
      </c>
      <c r="JL37" t="str">
        <f>twelve[[#This Row],[Select]]&amp;":"&amp;COUNTIF($JN$6:JN37,JN37)</f>
        <v>0:26</v>
      </c>
      <c r="JM37" t="s">
        <v>62</v>
      </c>
      <c r="JN37">
        <f>$GR$11</f>
        <v>0</v>
      </c>
      <c r="JO37">
        <v>2</v>
      </c>
      <c r="JQ37">
        <f>IF($IO$6=FALSE,IF(twelve[[#This Row],[Select]]&gt;=1,1,0),0)</f>
        <v>0</v>
      </c>
      <c r="JS37" t="str">
        <f>thirteen[[#This Row],[Select]]&amp;":"&amp;COUNTIF($JU$6:JU37,JU37)</f>
        <v>1:7</v>
      </c>
      <c r="JT37" t="s">
        <v>62</v>
      </c>
      <c r="JU37">
        <f>$GR$12</f>
        <v>1</v>
      </c>
      <c r="JV37">
        <v>2</v>
      </c>
      <c r="JX37">
        <f>IF($IO$6=FALSE,IF(thirteen[[#This Row],[Select]]&gt;=1,1,0),0)</f>
        <v>0</v>
      </c>
    </row>
    <row r="38" spans="3:284" x14ac:dyDescent="0.25">
      <c r="C38" s="7">
        <v>11</v>
      </c>
      <c r="D38" s="19" t="str">
        <f t="shared" si="50"/>
        <v/>
      </c>
      <c r="E38" s="8"/>
      <c r="F38" s="8"/>
      <c r="G38" s="9"/>
      <c r="H38" s="7">
        <v>11</v>
      </c>
      <c r="I38" s="8"/>
      <c r="J38" s="8"/>
      <c r="K38" s="8"/>
      <c r="L38" s="9"/>
      <c r="M38" s="7">
        <v>11</v>
      </c>
      <c r="N38" s="8"/>
      <c r="O38" s="8"/>
      <c r="P38" s="8"/>
      <c r="Q38" s="9"/>
      <c r="S38" s="7">
        <v>11</v>
      </c>
      <c r="T38" s="8"/>
      <c r="U38" s="8"/>
      <c r="V38" s="8"/>
      <c r="W38" s="9"/>
      <c r="X38" s="7">
        <v>11</v>
      </c>
      <c r="Y38" s="8" t="str">
        <f t="shared" ref="Y38:Y40" si="55">IFERROR(VLOOKUP($JU$46&amp;":"&amp;X38,$JS$6:$JV$42,2,),"")</f>
        <v>M3</v>
      </c>
      <c r="Z38" s="8">
        <f>IFERROR(VLOOKUP(Y38,thirteen[],3,FALSE),"")</f>
        <v>1</v>
      </c>
      <c r="AA38" s="8"/>
      <c r="AB38" s="9"/>
      <c r="IO38" t="b">
        <f t="shared" si="0"/>
        <v>1</v>
      </c>
      <c r="IP38" t="s">
        <v>182</v>
      </c>
      <c r="IQ38" t="str">
        <f>Nine[[#This Row],[Select]]&amp;":"&amp;COUNTIF($IS$6:IS38,IS38)</f>
        <v>0:26</v>
      </c>
      <c r="IR38" t="s">
        <v>63</v>
      </c>
      <c r="IS38">
        <f>$GW$8</f>
        <v>0</v>
      </c>
      <c r="IT38">
        <v>1</v>
      </c>
      <c r="IV38">
        <f>IF(IO38=FALSE,IF(Nine[[#This Row],[Select]]&gt;=1,1,0),0)</f>
        <v>0</v>
      </c>
      <c r="IX38" t="str">
        <f>Ten[[#This Row],[Select]]&amp;":"&amp;COUNTIF($IZ$6:IZ38,IZ38)</f>
        <v>0:28</v>
      </c>
      <c r="IY38" t="s">
        <v>63</v>
      </c>
      <c r="IZ38">
        <f>$GW$9</f>
        <v>0</v>
      </c>
      <c r="JA38">
        <v>1</v>
      </c>
      <c r="JC38">
        <f>IF($IO$6=FALSE,IF(Ten[[#This Row],[Select]]&gt;=1,1,0),0)</f>
        <v>0</v>
      </c>
      <c r="JE38" t="str">
        <f>eleven[[#This Row],[Select]]&amp;":"&amp;COUNTIF($JG$6:JG38,JG38)</f>
        <v>0:30</v>
      </c>
      <c r="JF38" t="s">
        <v>63</v>
      </c>
      <c r="JG38">
        <f>$GW$10</f>
        <v>0</v>
      </c>
      <c r="JH38">
        <v>1</v>
      </c>
      <c r="JJ38">
        <f>IF($IO$6=FALSE,IF(eleven[[#This Row],[Select]]&gt;=1,1,0),0)</f>
        <v>0</v>
      </c>
      <c r="JL38" t="str">
        <f>twelve[[#This Row],[Select]]&amp;":"&amp;COUNTIF($JN$6:JN38,JN38)</f>
        <v>0:27</v>
      </c>
      <c r="JM38" t="s">
        <v>63</v>
      </c>
      <c r="JN38">
        <f>$GW$11</f>
        <v>0</v>
      </c>
      <c r="JO38">
        <v>1</v>
      </c>
      <c r="JQ38">
        <f>IF($IO$6=FALSE,IF(twelve[[#This Row],[Select]]&gt;=1,1,0),0)</f>
        <v>0</v>
      </c>
      <c r="JS38" t="str">
        <f>thirteen[[#This Row],[Select]]&amp;":"&amp;COUNTIF($JU$6:JU38,JU38)</f>
        <v>1:8</v>
      </c>
      <c r="JT38" t="s">
        <v>63</v>
      </c>
      <c r="JU38">
        <f>$GW$12</f>
        <v>1</v>
      </c>
      <c r="JV38">
        <v>1</v>
      </c>
      <c r="JX38">
        <f>IF($IO$6=FALSE,IF(thirteen[[#This Row],[Select]]&gt;=1,1,0),0)</f>
        <v>0</v>
      </c>
    </row>
    <row r="39" spans="3:284" x14ac:dyDescent="0.25">
      <c r="C39" s="7">
        <v>12</v>
      </c>
      <c r="D39" s="19" t="str">
        <f t="shared" si="50"/>
        <v/>
      </c>
      <c r="E39" s="8"/>
      <c r="F39" s="8"/>
      <c r="G39" s="9"/>
      <c r="H39" s="7">
        <v>12</v>
      </c>
      <c r="I39" s="8"/>
      <c r="J39" s="8"/>
      <c r="K39" s="8"/>
      <c r="L39" s="9"/>
      <c r="M39" s="7">
        <v>12</v>
      </c>
      <c r="N39" s="8"/>
      <c r="O39" s="8"/>
      <c r="P39" s="8"/>
      <c r="Q39" s="9"/>
      <c r="S39" s="7">
        <v>12</v>
      </c>
      <c r="T39" s="8"/>
      <c r="U39" s="8"/>
      <c r="V39" s="8"/>
      <c r="W39" s="9"/>
      <c r="X39" s="7">
        <v>12</v>
      </c>
      <c r="Y39" s="8" t="str">
        <f t="shared" si="55"/>
        <v>M4</v>
      </c>
      <c r="Z39" s="8">
        <f>IFERROR(VLOOKUP(Y39,thirteen[],3,FALSE),"")</f>
        <v>1</v>
      </c>
      <c r="AA39" s="8"/>
      <c r="AB39" s="9"/>
      <c r="IO39" t="b">
        <f t="shared" si="0"/>
        <v>0</v>
      </c>
      <c r="IP39" t="s">
        <v>86</v>
      </c>
      <c r="IQ39" t="str">
        <f>Nine[[#This Row],[Select]]&amp;":"&amp;COUNTIF($IS$6:IS39,IS39)</f>
        <v>0:27</v>
      </c>
      <c r="IR39" t="s">
        <v>65</v>
      </c>
      <c r="IS39">
        <f>$HC$8</f>
        <v>0</v>
      </c>
      <c r="IT39">
        <v>1</v>
      </c>
      <c r="IV39">
        <f>IF(IO39=FALSE,IF(Nine[[#This Row],[Select]]&gt;=1,1,0),0)</f>
        <v>0</v>
      </c>
      <c r="IX39" t="str">
        <f>Ten[[#This Row],[Select]]&amp;":"&amp;COUNTIF($IZ$6:IZ39,IZ39)</f>
        <v>0:29</v>
      </c>
      <c r="IY39" t="s">
        <v>65</v>
      </c>
      <c r="IZ39">
        <f>$HC$9</f>
        <v>0</v>
      </c>
      <c r="JA39">
        <v>1</v>
      </c>
      <c r="JC39">
        <f>IF($IO$6=FALSE,IF(Ten[[#This Row],[Select]]&gt;=1,1,0),0)</f>
        <v>0</v>
      </c>
      <c r="JE39" t="str">
        <f>eleven[[#This Row],[Select]]&amp;":"&amp;COUNTIF($JG$6:JG39,JG39)</f>
        <v>1:4</v>
      </c>
      <c r="JF39" t="s">
        <v>65</v>
      </c>
      <c r="JG39">
        <f>$HC$10</f>
        <v>1</v>
      </c>
      <c r="JH39">
        <v>1</v>
      </c>
      <c r="JJ39">
        <f>IF($IO$6=FALSE,IF(eleven[[#This Row],[Select]]&gt;=1,1,0),0)</f>
        <v>0</v>
      </c>
      <c r="JL39" t="str">
        <f>twelve[[#This Row],[Select]]&amp;":"&amp;COUNTIF($JN$6:JN39,JN39)</f>
        <v>1:7</v>
      </c>
      <c r="JM39" t="s">
        <v>65</v>
      </c>
      <c r="JN39">
        <f>$HC$11</f>
        <v>1</v>
      </c>
      <c r="JO39">
        <v>1</v>
      </c>
      <c r="JQ39">
        <f>IF($IO$6=FALSE,IF(twelve[[#This Row],[Select]]&gt;=1,1,0),0)</f>
        <v>0</v>
      </c>
      <c r="JS39" t="str">
        <f>thirteen[[#This Row],[Select]]&amp;":"&amp;COUNTIF($JU$6:JU39,JU39)</f>
        <v>1:9</v>
      </c>
      <c r="JT39" t="s">
        <v>65</v>
      </c>
      <c r="JU39">
        <f>$HC$12</f>
        <v>1</v>
      </c>
      <c r="JV39">
        <v>1</v>
      </c>
      <c r="JX39">
        <f>IF($IO$6=FALSE,IF(thirteen[[#This Row],[Select]]&gt;=1,1,0),0)</f>
        <v>0</v>
      </c>
    </row>
    <row r="40" spans="3:284" x14ac:dyDescent="0.25">
      <c r="C40" s="7">
        <v>13</v>
      </c>
      <c r="D40" s="19" t="str">
        <f t="shared" si="50"/>
        <v/>
      </c>
      <c r="E40" s="8"/>
      <c r="F40" s="8"/>
      <c r="G40" s="9"/>
      <c r="H40" s="7">
        <v>13</v>
      </c>
      <c r="I40" s="8"/>
      <c r="J40" s="8"/>
      <c r="K40" s="8"/>
      <c r="L40" s="9"/>
      <c r="M40" s="7">
        <v>13</v>
      </c>
      <c r="N40" s="8"/>
      <c r="O40" s="8"/>
      <c r="P40" s="8"/>
      <c r="Q40" s="9"/>
      <c r="S40" s="7">
        <v>13</v>
      </c>
      <c r="T40" s="8"/>
      <c r="U40" s="8"/>
      <c r="V40" s="8"/>
      <c r="W40" s="9"/>
      <c r="X40" s="7">
        <v>13</v>
      </c>
      <c r="Y40" s="8" t="str">
        <f t="shared" si="55"/>
        <v/>
      </c>
      <c r="Z40" s="8" t="str">
        <f>IFERROR(VLOOKUP(Y40,thirteen[],3,FALSE),"")</f>
        <v/>
      </c>
      <c r="AA40" s="8"/>
      <c r="AB40" s="9"/>
      <c r="IO40" t="b">
        <f t="shared" si="0"/>
        <v>0</v>
      </c>
      <c r="IP40" t="s">
        <v>86</v>
      </c>
      <c r="IQ40" t="str">
        <f>Nine[[#This Row],[Select]]&amp;":"&amp;COUNTIF($IS$6:IS40,IS40)</f>
        <v>0:28</v>
      </c>
      <c r="IR40" t="s">
        <v>66</v>
      </c>
      <c r="IS40">
        <f>$HH$8</f>
        <v>0</v>
      </c>
      <c r="IT40">
        <v>1</v>
      </c>
      <c r="IV40">
        <f>IF(IO40=FALSE,IF(Nine[[#This Row],[Select]]&gt;=1,1,0),0)</f>
        <v>0</v>
      </c>
      <c r="IX40" t="str">
        <f>Ten[[#This Row],[Select]]&amp;":"&amp;COUNTIF($IZ$6:IZ40,IZ40)</f>
        <v>0:30</v>
      </c>
      <c r="IY40" t="s">
        <v>66</v>
      </c>
      <c r="IZ40">
        <f>$HH$9</f>
        <v>0</v>
      </c>
      <c r="JA40">
        <v>1</v>
      </c>
      <c r="JC40">
        <f>IF($IO$6=FALSE,IF(Ten[[#This Row],[Select]]&gt;=1,1,0),0)</f>
        <v>0</v>
      </c>
      <c r="JE40" t="str">
        <f>eleven[[#This Row],[Select]]&amp;":"&amp;COUNTIF($JG$6:JG40,JG40)</f>
        <v>0:31</v>
      </c>
      <c r="JF40" t="s">
        <v>66</v>
      </c>
      <c r="JG40">
        <f>$HH$10</f>
        <v>0</v>
      </c>
      <c r="JH40">
        <v>1</v>
      </c>
      <c r="JJ40">
        <f>IF($IO$6=FALSE,IF(eleven[[#This Row],[Select]]&gt;=1,1,0),0)</f>
        <v>0</v>
      </c>
      <c r="JL40" t="str">
        <f>twelve[[#This Row],[Select]]&amp;":"&amp;COUNTIF($JN$6:JN40,JN40)</f>
        <v>0:28</v>
      </c>
      <c r="JM40" t="s">
        <v>66</v>
      </c>
      <c r="JN40">
        <f>$HH$11</f>
        <v>0</v>
      </c>
      <c r="JO40">
        <v>1</v>
      </c>
      <c r="JQ40">
        <f>IF($IO$6=FALSE,IF(twelve[[#This Row],[Select]]&gt;=1,1,0),0)</f>
        <v>0</v>
      </c>
      <c r="JS40" t="str">
        <f>thirteen[[#This Row],[Select]]&amp;":"&amp;COUNTIF($JU$6:JU40,JU40)</f>
        <v>1:10</v>
      </c>
      <c r="JT40" t="s">
        <v>66</v>
      </c>
      <c r="JU40">
        <f>$HH$12</f>
        <v>1</v>
      </c>
      <c r="JV40">
        <v>1</v>
      </c>
      <c r="JX40">
        <f>IF($IO$6=FALSE,IF(thirteen[[#This Row],[Select]]&gt;=1,1,0),0)</f>
        <v>0</v>
      </c>
    </row>
    <row r="41" spans="3:284" x14ac:dyDescent="0.25">
      <c r="C41" s="7"/>
      <c r="D41" s="8"/>
      <c r="E41" s="8"/>
      <c r="F41" s="8"/>
      <c r="G41" s="9"/>
      <c r="H41" s="7"/>
      <c r="I41" s="8"/>
      <c r="J41" s="8"/>
      <c r="K41" s="8"/>
      <c r="L41" s="9"/>
      <c r="M41" s="7"/>
      <c r="N41" s="8"/>
      <c r="O41" s="8"/>
      <c r="P41" s="8"/>
      <c r="Q41" s="9"/>
      <c r="S41" s="7"/>
      <c r="T41" s="8"/>
      <c r="U41" s="8"/>
      <c r="V41" s="8"/>
      <c r="W41" s="9"/>
      <c r="X41" s="7"/>
      <c r="Y41" s="8"/>
      <c r="Z41" s="8"/>
      <c r="AA41" s="8"/>
      <c r="AB41" s="9"/>
      <c r="IO41" t="b">
        <f t="shared" si="0"/>
        <v>0</v>
      </c>
      <c r="IP41" t="s">
        <v>86</v>
      </c>
      <c r="IQ41" t="str">
        <f>Nine[[#This Row],[Select]]&amp;":"&amp;COUNTIF($IS$6:IS41,IS41)</f>
        <v>0:29</v>
      </c>
      <c r="IR41" t="s">
        <v>67</v>
      </c>
      <c r="IS41">
        <f>$HM$8</f>
        <v>0</v>
      </c>
      <c r="IT41">
        <v>1</v>
      </c>
      <c r="IV41">
        <f>IF(IO41=FALSE,IF(Nine[[#This Row],[Select]]&gt;=1,1,0),0)</f>
        <v>0</v>
      </c>
      <c r="IX41" t="str">
        <f>Ten[[#This Row],[Select]]&amp;":"&amp;COUNTIF($IZ$6:IZ41,IZ41)</f>
        <v>0:31</v>
      </c>
      <c r="IY41" t="s">
        <v>67</v>
      </c>
      <c r="IZ41">
        <f>$HM$9</f>
        <v>0</v>
      </c>
      <c r="JA41">
        <v>1</v>
      </c>
      <c r="JC41">
        <f>IF($IO$6=FALSE,IF(Ten[[#This Row],[Select]]&gt;=1,1,0),0)</f>
        <v>0</v>
      </c>
      <c r="JE41" t="str">
        <f>eleven[[#This Row],[Select]]&amp;":"&amp;COUNTIF($JG$6:JG41,JG41)</f>
        <v>0:32</v>
      </c>
      <c r="JF41" t="s">
        <v>67</v>
      </c>
      <c r="JG41">
        <f>$HM$10</f>
        <v>0</v>
      </c>
      <c r="JH41">
        <v>1</v>
      </c>
      <c r="JJ41">
        <f>IF($IO$6=FALSE,IF(eleven[[#This Row],[Select]]&gt;=1,1,0),0)</f>
        <v>0</v>
      </c>
      <c r="JL41" t="str">
        <f>twelve[[#This Row],[Select]]&amp;":"&amp;COUNTIF($JN$6:JN41,JN41)</f>
        <v>0:29</v>
      </c>
      <c r="JM41" t="s">
        <v>67</v>
      </c>
      <c r="JN41">
        <f>$HM$11</f>
        <v>0</v>
      </c>
      <c r="JO41">
        <v>1</v>
      </c>
      <c r="JQ41">
        <f>IF($IO$6=FALSE,IF(twelve[[#This Row],[Select]]&gt;=1,1,0),0)</f>
        <v>0</v>
      </c>
      <c r="JS41" t="str">
        <f>thirteen[[#This Row],[Select]]&amp;":"&amp;COUNTIF($JU$6:JU41,JU41)</f>
        <v>1:11</v>
      </c>
      <c r="JT41" t="s">
        <v>67</v>
      </c>
      <c r="JU41">
        <f>$HM$12</f>
        <v>1</v>
      </c>
      <c r="JV41">
        <v>1</v>
      </c>
      <c r="JX41">
        <f>IF($IO$6=FALSE,IF(thirteen[[#This Row],[Select]]&gt;=1,1,0),0)</f>
        <v>0</v>
      </c>
    </row>
    <row r="42" spans="3:284" x14ac:dyDescent="0.25">
      <c r="C42" s="7"/>
      <c r="D42" s="8" t="s">
        <v>142</v>
      </c>
      <c r="E42" s="8">
        <f>SUM(E28:E37)</f>
        <v>29</v>
      </c>
      <c r="F42" s="8"/>
      <c r="G42" s="9"/>
      <c r="H42" s="7"/>
      <c r="I42" s="8" t="s">
        <v>142</v>
      </c>
      <c r="J42" s="8">
        <f>SUM(J28:J37)-J44</f>
        <v>15</v>
      </c>
      <c r="K42" s="8"/>
      <c r="L42" s="9"/>
      <c r="M42" s="7"/>
      <c r="N42" s="8" t="s">
        <v>142</v>
      </c>
      <c r="O42" s="8">
        <f>SUM(O28:O37)-O44</f>
        <v>12</v>
      </c>
      <c r="P42" s="8"/>
      <c r="Q42" s="9"/>
      <c r="S42" s="7"/>
      <c r="T42" s="8" t="s">
        <v>142</v>
      </c>
      <c r="U42" s="8">
        <f>SUM(U28:U37)-U44</f>
        <v>15</v>
      </c>
      <c r="V42" s="8"/>
      <c r="W42" s="9"/>
      <c r="X42" s="7"/>
      <c r="Y42" s="8" t="s">
        <v>142</v>
      </c>
      <c r="Z42" s="8">
        <f>SUM(Z28:Z37)-Z44</f>
        <v>18</v>
      </c>
      <c r="AA42" s="8"/>
      <c r="AB42" s="9"/>
      <c r="IO42" t="b">
        <f t="shared" si="0"/>
        <v>0</v>
      </c>
      <c r="IP42" t="s">
        <v>86</v>
      </c>
      <c r="IQ42" t="str">
        <f>Nine[[#This Row],[Select]]&amp;":"&amp;COUNTIF($IS$6:IS42,IS42)</f>
        <v>0:30</v>
      </c>
      <c r="IR42" t="s">
        <v>68</v>
      </c>
      <c r="IS42">
        <f>$HR$8</f>
        <v>0</v>
      </c>
      <c r="IT42">
        <v>1</v>
      </c>
      <c r="IV42">
        <f>IF(IO42=FALSE,IF(Nine[[#This Row],[Select]]&gt;=1,1,0),0)</f>
        <v>0</v>
      </c>
      <c r="IX42" t="str">
        <f>Ten[[#This Row],[Select]]&amp;":"&amp;COUNTIF($IZ$6:IZ42,IZ42)</f>
        <v>0:32</v>
      </c>
      <c r="IY42" t="s">
        <v>68</v>
      </c>
      <c r="IZ42">
        <f>$HR$9</f>
        <v>0</v>
      </c>
      <c r="JA42">
        <v>1</v>
      </c>
      <c r="JC42">
        <f>IF($IO$6=FALSE,IF(Ten[[#This Row],[Select]]&gt;=1,1,0),0)</f>
        <v>0</v>
      </c>
      <c r="JE42" t="str">
        <f>eleven[[#This Row],[Select]]&amp;":"&amp;COUNTIF($JG$6:JG42,JG42)</f>
        <v>0:33</v>
      </c>
      <c r="JF42" t="s">
        <v>68</v>
      </c>
      <c r="JG42">
        <f>$HR$10</f>
        <v>0</v>
      </c>
      <c r="JH42">
        <v>1</v>
      </c>
      <c r="JJ42">
        <f>IF($IO$6=FALSE,IF(eleven[[#This Row],[Select]]&gt;=1,1,0),0)</f>
        <v>0</v>
      </c>
      <c r="JL42" t="str">
        <f>twelve[[#This Row],[Select]]&amp;":"&amp;COUNTIF($JN$6:JN42,JN42)</f>
        <v>0:30</v>
      </c>
      <c r="JM42" t="s">
        <v>68</v>
      </c>
      <c r="JN42">
        <f>$HR$11</f>
        <v>0</v>
      </c>
      <c r="JO42">
        <v>1</v>
      </c>
      <c r="JQ42">
        <f>IF($IO$6=FALSE,IF(twelve[[#This Row],[Select]]&gt;=1,1,0),0)</f>
        <v>0</v>
      </c>
      <c r="JS42" t="str">
        <f>thirteen[[#This Row],[Select]]&amp;":"&amp;COUNTIF($JU$6:JU42,JU42)</f>
        <v>1:12</v>
      </c>
      <c r="JT42" t="s">
        <v>68</v>
      </c>
      <c r="JU42">
        <f>$HR$12</f>
        <v>1</v>
      </c>
      <c r="JV42">
        <v>1</v>
      </c>
      <c r="JX42">
        <f>IF($IO$6=FALSE,IF(thirteen[[#This Row],[Select]]&gt;=1,1,0),0)</f>
        <v>0</v>
      </c>
    </row>
    <row r="43" spans="3:284" x14ac:dyDescent="0.25">
      <c r="C43" s="7"/>
      <c r="D43" s="8"/>
      <c r="E43" s="8"/>
      <c r="F43" s="8"/>
      <c r="G43" s="9"/>
      <c r="H43" s="7"/>
      <c r="I43" s="8"/>
      <c r="J43" s="8"/>
      <c r="K43" s="8"/>
      <c r="L43" s="9"/>
      <c r="M43" s="7"/>
      <c r="N43" s="8"/>
      <c r="O43" s="8"/>
      <c r="P43" s="8"/>
      <c r="Q43" s="9"/>
      <c r="S43" s="7"/>
      <c r="T43" s="8"/>
      <c r="U43" s="8"/>
      <c r="V43" s="8"/>
      <c r="W43" s="9"/>
      <c r="X43" s="7"/>
      <c r="Y43" s="8"/>
      <c r="Z43" s="8"/>
      <c r="AA43" s="8"/>
      <c r="AB43" s="9"/>
      <c r="IU43" t="s">
        <v>186</v>
      </c>
      <c r="IV43">
        <f>SUM(IV6:IV42)</f>
        <v>1</v>
      </c>
      <c r="JB43" t="s">
        <v>187</v>
      </c>
      <c r="JC43">
        <f>SUM(JC6:JC42)</f>
        <v>0</v>
      </c>
      <c r="JI43" t="s">
        <v>187</v>
      </c>
      <c r="JJ43">
        <f>SUM(JJ6:JJ42)</f>
        <v>0</v>
      </c>
      <c r="JP43" t="s">
        <v>187</v>
      </c>
      <c r="JQ43">
        <f>SUM(JQ6:JQ42)</f>
        <v>0</v>
      </c>
      <c r="JW43" t="s">
        <v>187</v>
      </c>
      <c r="JX43">
        <f>SUM(JX6:JX42)</f>
        <v>0</v>
      </c>
    </row>
    <row r="44" spans="3:284" x14ac:dyDescent="0.25">
      <c r="C44" s="7"/>
      <c r="D44" s="8" t="s">
        <v>94</v>
      </c>
      <c r="E44" s="8">
        <f>HZ8</f>
        <v>0</v>
      </c>
      <c r="F44" s="8"/>
      <c r="G44" s="9"/>
      <c r="H44" s="7"/>
      <c r="I44" s="8" t="s">
        <v>94</v>
      </c>
      <c r="J44" s="8">
        <f>HZ9</f>
        <v>3</v>
      </c>
      <c r="K44" s="8"/>
      <c r="L44" s="9"/>
      <c r="M44" s="7"/>
      <c r="N44" s="8" t="s">
        <v>94</v>
      </c>
      <c r="O44" s="8">
        <f>HZ10</f>
        <v>3</v>
      </c>
      <c r="P44" s="8"/>
      <c r="Q44" s="9"/>
      <c r="S44" s="7"/>
      <c r="T44" s="8" t="s">
        <v>94</v>
      </c>
      <c r="U44" s="8">
        <f>HZ11</f>
        <v>3</v>
      </c>
      <c r="V44" s="8"/>
      <c r="W44" s="9"/>
      <c r="X44" s="7"/>
      <c r="Y44" s="8" t="s">
        <v>94</v>
      </c>
      <c r="Z44" s="8">
        <f>HZ12</f>
        <v>3</v>
      </c>
      <c r="AA44" s="8"/>
      <c r="AB44" s="9"/>
    </row>
    <row r="45" spans="3:284" x14ac:dyDescent="0.25">
      <c r="C45" s="7"/>
      <c r="D45" s="8" t="s">
        <v>97</v>
      </c>
      <c r="E45" s="8">
        <f>G59</f>
        <v>0</v>
      </c>
      <c r="F45" s="8"/>
      <c r="G45" s="9"/>
      <c r="H45" s="7"/>
      <c r="I45" s="8" t="s">
        <v>97</v>
      </c>
      <c r="J45" s="8">
        <f>L59</f>
        <v>0</v>
      </c>
      <c r="K45" s="8"/>
      <c r="L45" s="9"/>
      <c r="M45" s="7"/>
      <c r="N45" s="8" t="s">
        <v>97</v>
      </c>
      <c r="O45" s="8">
        <f>Q59</f>
        <v>0</v>
      </c>
      <c r="P45" s="8"/>
      <c r="Q45" s="9"/>
      <c r="S45" s="7"/>
      <c r="T45" s="8" t="s">
        <v>97</v>
      </c>
      <c r="U45" s="8">
        <f>W59</f>
        <v>0</v>
      </c>
      <c r="V45" s="8"/>
      <c r="W45" s="9"/>
      <c r="X45" s="7"/>
      <c r="Y45" s="8" t="s">
        <v>97</v>
      </c>
      <c r="Z45" s="8">
        <f>AB59</f>
        <v>0</v>
      </c>
      <c r="AA45" s="8"/>
      <c r="AB45" s="9"/>
      <c r="IR45" s="1" t="s">
        <v>129</v>
      </c>
      <c r="IY45" s="1" t="s">
        <v>130</v>
      </c>
      <c r="JF45" s="1" t="s">
        <v>131</v>
      </c>
      <c r="JM45" s="1" t="s">
        <v>132</v>
      </c>
      <c r="JT45" s="1" t="s">
        <v>133</v>
      </c>
    </row>
    <row r="46" spans="3:284" x14ac:dyDescent="0.25">
      <c r="C46" s="7"/>
      <c r="D46" s="19" t="s">
        <v>243</v>
      </c>
      <c r="E46" s="8">
        <f>HT8</f>
        <v>0</v>
      </c>
      <c r="F46" s="8"/>
      <c r="G46" s="9"/>
      <c r="H46" s="7"/>
      <c r="I46" s="19" t="s">
        <v>243</v>
      </c>
      <c r="J46" s="8">
        <f>HT9</f>
        <v>0</v>
      </c>
      <c r="K46" s="8"/>
      <c r="L46" s="9"/>
      <c r="M46" s="7"/>
      <c r="N46" s="19" t="s">
        <v>243</v>
      </c>
      <c r="O46" s="8">
        <f>HT10</f>
        <v>20</v>
      </c>
      <c r="P46" s="8"/>
      <c r="Q46" s="9"/>
      <c r="S46" s="7"/>
      <c r="T46" s="19" t="s">
        <v>243</v>
      </c>
      <c r="U46" s="8">
        <f>HT11</f>
        <v>20</v>
      </c>
      <c r="V46" s="8"/>
      <c r="W46" s="9"/>
      <c r="X46" s="7"/>
      <c r="Y46" s="19" t="s">
        <v>243</v>
      </c>
      <c r="Z46" s="8">
        <f>HT12</f>
        <v>40</v>
      </c>
      <c r="AA46" s="8"/>
      <c r="AB46" s="9"/>
      <c r="IR46" t="s">
        <v>125</v>
      </c>
      <c r="IS46">
        <v>1</v>
      </c>
      <c r="IY46" t="s">
        <v>125</v>
      </c>
      <c r="IZ46">
        <v>1</v>
      </c>
      <c r="JF46" t="s">
        <v>125</v>
      </c>
      <c r="JG46">
        <v>1</v>
      </c>
      <c r="JM46" t="s">
        <v>125</v>
      </c>
      <c r="JN46">
        <v>1</v>
      </c>
      <c r="JT46" t="s">
        <v>125</v>
      </c>
      <c r="JU46">
        <v>1</v>
      </c>
    </row>
    <row r="47" spans="3:284" x14ac:dyDescent="0.25">
      <c r="C47" s="7"/>
      <c r="D47" s="8" t="s">
        <v>97</v>
      </c>
      <c r="E47" s="8" t="s">
        <v>99</v>
      </c>
      <c r="F47" s="8" t="s">
        <v>134</v>
      </c>
      <c r="G47" s="9" t="s">
        <v>138</v>
      </c>
      <c r="H47" s="7"/>
      <c r="I47" s="8" t="s">
        <v>97</v>
      </c>
      <c r="J47" s="8" t="s">
        <v>99</v>
      </c>
      <c r="K47" s="8" t="s">
        <v>134</v>
      </c>
      <c r="L47" s="9" t="s">
        <v>138</v>
      </c>
      <c r="M47" s="7"/>
      <c r="N47" s="8" t="s">
        <v>97</v>
      </c>
      <c r="O47" s="8" t="s">
        <v>99</v>
      </c>
      <c r="P47" s="8" t="s">
        <v>134</v>
      </c>
      <c r="Q47" s="9" t="s">
        <v>139</v>
      </c>
      <c r="S47" s="7"/>
      <c r="T47" s="8" t="s">
        <v>97</v>
      </c>
      <c r="U47" s="8" t="s">
        <v>99</v>
      </c>
      <c r="V47" s="8" t="s">
        <v>134</v>
      </c>
      <c r="W47" s="9" t="s">
        <v>139</v>
      </c>
      <c r="X47" s="7"/>
      <c r="Y47" s="8" t="s">
        <v>97</v>
      </c>
      <c r="Z47" s="8" t="s">
        <v>99</v>
      </c>
      <c r="AA47" s="8" t="s">
        <v>134</v>
      </c>
      <c r="AB47" s="9" t="s">
        <v>140</v>
      </c>
      <c r="IQ47" t="s">
        <v>128</v>
      </c>
      <c r="IR47" t="s">
        <v>126</v>
      </c>
      <c r="IS47" t="s">
        <v>25</v>
      </c>
      <c r="IX47" t="s">
        <v>128</v>
      </c>
      <c r="IY47" t="s">
        <v>126</v>
      </c>
      <c r="IZ47" t="s">
        <v>25</v>
      </c>
      <c r="JE47" t="s">
        <v>128</v>
      </c>
      <c r="JF47" t="s">
        <v>126</v>
      </c>
      <c r="JG47" t="s">
        <v>25</v>
      </c>
      <c r="JL47" t="s">
        <v>128</v>
      </c>
      <c r="JM47" t="s">
        <v>126</v>
      </c>
      <c r="JN47" t="s">
        <v>25</v>
      </c>
      <c r="JS47" t="s">
        <v>128</v>
      </c>
      <c r="JT47" t="s">
        <v>126</v>
      </c>
      <c r="JU47" t="s">
        <v>25</v>
      </c>
    </row>
    <row r="48" spans="3:284" x14ac:dyDescent="0.25">
      <c r="C48" s="7"/>
      <c r="D48" s="8" t="s">
        <v>69</v>
      </c>
      <c r="E48" s="8">
        <v>3</v>
      </c>
      <c r="F48" s="15">
        <v>0</v>
      </c>
      <c r="G48" s="9">
        <f>E48*F48</f>
        <v>0</v>
      </c>
      <c r="H48" s="7"/>
      <c r="I48" s="8" t="s">
        <v>69</v>
      </c>
      <c r="J48" s="8">
        <v>3</v>
      </c>
      <c r="K48" s="15">
        <v>0</v>
      </c>
      <c r="L48" s="9">
        <f>J48*K48</f>
        <v>0</v>
      </c>
      <c r="M48" s="7">
        <f>J48*K48</f>
        <v>0</v>
      </c>
      <c r="N48" s="8" t="s">
        <v>69</v>
      </c>
      <c r="O48" s="8">
        <v>3</v>
      </c>
      <c r="P48" s="15">
        <v>0</v>
      </c>
      <c r="Q48" s="9">
        <f>O48*P48</f>
        <v>0</v>
      </c>
      <c r="S48" s="7"/>
      <c r="T48" s="8" t="s">
        <v>69</v>
      </c>
      <c r="U48" s="8">
        <v>3</v>
      </c>
      <c r="V48" s="15">
        <v>0</v>
      </c>
      <c r="W48" s="9">
        <f>U48*V48</f>
        <v>0</v>
      </c>
      <c r="X48" s="7">
        <f>U48*V48</f>
        <v>0</v>
      </c>
      <c r="Y48" s="8" t="s">
        <v>69</v>
      </c>
      <c r="Z48" s="8">
        <v>3</v>
      </c>
      <c r="AA48" s="15">
        <v>0</v>
      </c>
      <c r="AB48" s="9">
        <f>Z48*AA48</f>
        <v>0</v>
      </c>
      <c r="IQ48">
        <v>1</v>
      </c>
      <c r="IR48" t="str">
        <f>IFERROR(VLOOKUP($IS$46&amp;":"&amp;IQ48,$IQ$6:$IT$42,2,),"")</f>
        <v>I1.BaT1.Div25</v>
      </c>
      <c r="IS48">
        <f>IFERROR(VLOOKUP(IR48,Nine[],3,FALSE),"")</f>
        <v>10</v>
      </c>
      <c r="IX48">
        <v>1</v>
      </c>
      <c r="IY48" t="str">
        <f>IFERROR(VLOOKUP($IZ$46&amp;":"&amp;IX48,$IX$6:$JA$42,2,),"")</f>
        <v>I2.BaT1.Div25</v>
      </c>
      <c r="IZ48">
        <f>IFERROR(VLOOKUP(IY48, Ten[], 3, FALSE), "")</f>
        <v>9</v>
      </c>
      <c r="JE48">
        <v>1</v>
      </c>
      <c r="JF48" t="str">
        <f>IFERROR(VLOOKUP($JG$46&amp;":"&amp;JE48,$JE$6:$JH$42,2,),"")</f>
        <v>I4 .BaT1.Div25</v>
      </c>
      <c r="JG48">
        <f>IFERROR(VLOOKUP(JF48,eleven[],3,FALSE),"")</f>
        <v>8</v>
      </c>
      <c r="JL48">
        <v>1</v>
      </c>
      <c r="JM48" t="str">
        <f>IFERROR(VLOOKUP($JN$46&amp;":"&amp;JL48,$JL$6:$JO$42,2,),"")</f>
        <v>I5.Bat2.Div25</v>
      </c>
      <c r="JN48">
        <f>IFERROR(VLOOKUP(JM48,twelve[],3,FALSE),"")</f>
        <v>6</v>
      </c>
      <c r="JS48">
        <v>1</v>
      </c>
      <c r="JT48" t="str">
        <f>IFERROR(VLOOKUP($JU$46&amp;":"&amp;JS48,$JS$6:$JV$42,2,),"")</f>
        <v>I6.Bat2.Div25</v>
      </c>
      <c r="JU48">
        <f>IFERROR(VLOOKUP(JT48,thirteen[],3,FALSE),"")</f>
        <v>6</v>
      </c>
    </row>
    <row r="49" spans="3:281" x14ac:dyDescent="0.25">
      <c r="C49" s="7"/>
      <c r="D49" s="11" t="s">
        <v>71</v>
      </c>
      <c r="E49" s="8">
        <v>2</v>
      </c>
      <c r="F49" s="15">
        <v>0</v>
      </c>
      <c r="G49" s="9">
        <f t="shared" ref="G49:G57" si="56">E49*F49</f>
        <v>0</v>
      </c>
      <c r="H49" s="7"/>
      <c r="I49" s="11" t="s">
        <v>71</v>
      </c>
      <c r="J49" s="8">
        <v>2</v>
      </c>
      <c r="K49" s="15">
        <v>0</v>
      </c>
      <c r="L49" s="9">
        <f t="shared" ref="L49:L57" si="57">J49*K49</f>
        <v>0</v>
      </c>
      <c r="M49" s="7">
        <f t="shared" ref="M49:M57" si="58">J49*K49</f>
        <v>0</v>
      </c>
      <c r="N49" s="11" t="s">
        <v>71</v>
      </c>
      <c r="O49" s="8">
        <v>2</v>
      </c>
      <c r="P49" s="15">
        <v>0</v>
      </c>
      <c r="Q49" s="9">
        <f t="shared" ref="Q49:Q57" si="59">O49*P49</f>
        <v>0</v>
      </c>
      <c r="S49" s="7"/>
      <c r="T49" s="11" t="s">
        <v>71</v>
      </c>
      <c r="U49" s="8">
        <v>2</v>
      </c>
      <c r="V49" s="15">
        <v>0</v>
      </c>
      <c r="W49" s="9">
        <f t="shared" ref="W49:W57" si="60">U49*V49</f>
        <v>0</v>
      </c>
      <c r="X49" s="7">
        <f t="shared" ref="X49:X57" si="61">U49*V49</f>
        <v>0</v>
      </c>
      <c r="Y49" s="11" t="s">
        <v>71</v>
      </c>
      <c r="Z49" s="8">
        <v>2</v>
      </c>
      <c r="AA49" s="15">
        <v>0</v>
      </c>
      <c r="AB49" s="9">
        <f t="shared" ref="AB49:AB57" si="62">Z49*AA49</f>
        <v>0</v>
      </c>
      <c r="IQ49">
        <v>2</v>
      </c>
      <c r="IR49" t="str">
        <f t="shared" ref="IR49:IR60" si="63">IFERROR(VLOOKUP($IS$46&amp;":"&amp;IQ49,$IQ$6:$IT$42,2,),"")</f>
        <v>I3.BaT1.Div25</v>
      </c>
      <c r="IS49">
        <f>IFERROR(VLOOKUP(IR49,Nine[],3,FALSE),"")</f>
        <v>8</v>
      </c>
      <c r="IX49">
        <v>2</v>
      </c>
      <c r="IY49" t="str">
        <f t="shared" ref="IY49:IY60" si="64">IFERROR(VLOOKUP($IZ$46&amp;":"&amp;IX49,$IX$6:$JA$42,2,),"")</f>
        <v>Hw2.BaT1.Div25</v>
      </c>
      <c r="IZ49">
        <f>IFERROR(VLOOKUP(IY49, Ten[], 3, FALSE), "")</f>
        <v>3</v>
      </c>
      <c r="JE49">
        <v>2</v>
      </c>
      <c r="JF49" t="str">
        <f t="shared" ref="JF49:JF60" si="65">IFERROR(VLOOKUP($JG$46&amp;":"&amp;JE49,$JE$6:$JH$42,2,),"")</f>
        <v>A3</v>
      </c>
      <c r="JG49">
        <f>IFERROR(VLOOKUP(JF49,eleven[],3,FALSE),"")</f>
        <v>3</v>
      </c>
      <c r="JL49">
        <v>2</v>
      </c>
      <c r="JM49" t="str">
        <f t="shared" ref="JM49:JM60" si="66">IFERROR(VLOOKUP($JN$46&amp;":"&amp;JL49,$JL$6:$JO$42,2,),"")</f>
        <v>HW3.Bat2.Div25</v>
      </c>
      <c r="JN49">
        <f>IFERROR(VLOOKUP(JM49,twelve[],3,FALSE),"")</f>
        <v>2</v>
      </c>
      <c r="JS49">
        <v>2</v>
      </c>
      <c r="JT49" t="str">
        <f t="shared" ref="JT49:JT60" si="67">IFERROR(VLOOKUP($JU$46&amp;":"&amp;JS49,$JS$6:$JV$42,2,),"")</f>
        <v>HW5.Bat2.Div25</v>
      </c>
      <c r="JU49">
        <f>IFERROR(VLOOKUP(JT49,thirteen[],3,FALSE),"")</f>
        <v>1</v>
      </c>
    </row>
    <row r="50" spans="3:281" x14ac:dyDescent="0.25">
      <c r="C50" s="7"/>
      <c r="D50" s="8" t="s">
        <v>72</v>
      </c>
      <c r="E50" s="8">
        <v>1</v>
      </c>
      <c r="F50" s="15">
        <v>0</v>
      </c>
      <c r="G50" s="9">
        <f t="shared" si="56"/>
        <v>0</v>
      </c>
      <c r="H50" s="7"/>
      <c r="I50" s="8" t="s">
        <v>72</v>
      </c>
      <c r="J50" s="8">
        <v>1</v>
      </c>
      <c r="K50" s="15">
        <v>0</v>
      </c>
      <c r="L50" s="9">
        <f t="shared" si="57"/>
        <v>0</v>
      </c>
      <c r="M50" s="7">
        <f t="shared" si="58"/>
        <v>0</v>
      </c>
      <c r="N50" s="8" t="s">
        <v>72</v>
      </c>
      <c r="O50" s="8">
        <v>1</v>
      </c>
      <c r="P50" s="15">
        <v>0</v>
      </c>
      <c r="Q50" s="9">
        <f t="shared" si="59"/>
        <v>0</v>
      </c>
      <c r="S50" s="7"/>
      <c r="T50" s="8" t="s">
        <v>72</v>
      </c>
      <c r="U50" s="8">
        <v>1</v>
      </c>
      <c r="V50" s="15">
        <v>0</v>
      </c>
      <c r="W50" s="9">
        <f t="shared" si="60"/>
        <v>0</v>
      </c>
      <c r="X50" s="7">
        <f t="shared" si="61"/>
        <v>0</v>
      </c>
      <c r="Y50" s="8" t="s">
        <v>72</v>
      </c>
      <c r="Z50" s="8">
        <v>1</v>
      </c>
      <c r="AA50" s="15">
        <v>0</v>
      </c>
      <c r="AB50" s="9">
        <f t="shared" si="62"/>
        <v>0</v>
      </c>
      <c r="IQ50">
        <v>3</v>
      </c>
      <c r="IR50" t="str">
        <f t="shared" si="63"/>
        <v>HW6.Bat1.Div21</v>
      </c>
      <c r="IS50">
        <f>IFERROR(VLOOKUP(IR50,Nine[],3,FALSE),"")</f>
        <v>1</v>
      </c>
      <c r="IX50">
        <v>3</v>
      </c>
      <c r="IY50" t="str">
        <f t="shared" si="64"/>
        <v>A7</v>
      </c>
      <c r="IZ50">
        <f>IFERROR(VLOOKUP(IY50, Ten[], 3, FALSE), "")</f>
        <v>3</v>
      </c>
      <c r="JE50">
        <v>3</v>
      </c>
      <c r="JF50" t="str">
        <f t="shared" si="65"/>
        <v>A6</v>
      </c>
      <c r="JG50">
        <f>IFERROR(VLOOKUP(JF50,eleven[],3,FALSE),"")</f>
        <v>3</v>
      </c>
      <c r="JL50">
        <v>3</v>
      </c>
      <c r="JM50" t="str">
        <f t="shared" si="66"/>
        <v>A4</v>
      </c>
      <c r="JN50">
        <f>IFERROR(VLOOKUP(JM50,twelve[],3,FALSE),"")</f>
        <v>3</v>
      </c>
      <c r="JS50">
        <v>3</v>
      </c>
      <c r="JT50" t="str">
        <f t="shared" si="67"/>
        <v>I9.zug.Bat1.Div21</v>
      </c>
      <c r="JU50">
        <f>IFERROR(VLOOKUP(JT50,thirteen[],3,FALSE),"")</f>
        <v>3</v>
      </c>
    </row>
    <row r="51" spans="3:281" x14ac:dyDescent="0.25">
      <c r="C51" s="7"/>
      <c r="D51" s="8" t="s">
        <v>73</v>
      </c>
      <c r="E51" s="8">
        <v>20</v>
      </c>
      <c r="F51" s="15">
        <v>0</v>
      </c>
      <c r="G51" s="9">
        <f t="shared" si="56"/>
        <v>0</v>
      </c>
      <c r="H51" s="7"/>
      <c r="I51" s="8" t="s">
        <v>73</v>
      </c>
      <c r="J51" s="8">
        <v>20</v>
      </c>
      <c r="K51" s="15">
        <v>0</v>
      </c>
      <c r="L51" s="9">
        <f t="shared" si="57"/>
        <v>0</v>
      </c>
      <c r="M51" s="7">
        <f t="shared" si="58"/>
        <v>0</v>
      </c>
      <c r="N51" s="8" t="s">
        <v>73</v>
      </c>
      <c r="O51" s="8">
        <v>20</v>
      </c>
      <c r="P51" s="15">
        <v>0</v>
      </c>
      <c r="Q51" s="9">
        <f t="shared" si="59"/>
        <v>0</v>
      </c>
      <c r="S51" s="7"/>
      <c r="T51" s="8" t="s">
        <v>73</v>
      </c>
      <c r="U51" s="8">
        <v>20</v>
      </c>
      <c r="V51" s="15">
        <v>0</v>
      </c>
      <c r="W51" s="9">
        <f t="shared" si="60"/>
        <v>0</v>
      </c>
      <c r="X51" s="7">
        <f t="shared" si="61"/>
        <v>0</v>
      </c>
      <c r="Y51" s="8" t="s">
        <v>73</v>
      </c>
      <c r="Z51" s="8">
        <v>20</v>
      </c>
      <c r="AA51" s="15">
        <v>0</v>
      </c>
      <c r="AB51" s="9">
        <f t="shared" si="62"/>
        <v>0</v>
      </c>
      <c r="IQ51">
        <v>4</v>
      </c>
      <c r="IR51" t="str">
        <f t="shared" si="63"/>
        <v>A1</v>
      </c>
      <c r="IS51">
        <f>IFERROR(VLOOKUP(IR51,Nine[],3,FALSE),"")</f>
        <v>3</v>
      </c>
      <c r="IX51">
        <v>4</v>
      </c>
      <c r="IY51" t="str">
        <f t="shared" si="64"/>
        <v>A8</v>
      </c>
      <c r="IZ51">
        <f>IFERROR(VLOOKUP(IY51, Ten[], 3, FALSE), "")</f>
        <v>1</v>
      </c>
      <c r="JE51">
        <v>4</v>
      </c>
      <c r="JF51" t="str">
        <f t="shared" si="65"/>
        <v>M1</v>
      </c>
      <c r="JG51">
        <f>IFERROR(VLOOKUP(JF51,eleven[],3,FALSE),"")</f>
        <v>1</v>
      </c>
      <c r="JL51">
        <v>4</v>
      </c>
      <c r="JM51" t="str">
        <f t="shared" si="66"/>
        <v>A10</v>
      </c>
      <c r="JN51">
        <f>IFERROR(VLOOKUP(JM51,twelve[],3,FALSE),"")</f>
        <v>3</v>
      </c>
      <c r="JS51">
        <v>4</v>
      </c>
      <c r="JT51" t="str">
        <f t="shared" si="67"/>
        <v>I10.zug.Bat1.Div21</v>
      </c>
      <c r="JU51">
        <f>IFERROR(VLOOKUP(JT51,thirteen[],3,FALSE),"")</f>
        <v>2</v>
      </c>
    </row>
    <row r="52" spans="3:281" x14ac:dyDescent="0.25">
      <c r="C52" s="7"/>
      <c r="D52" s="8" t="s">
        <v>74</v>
      </c>
      <c r="E52" s="8">
        <v>10</v>
      </c>
      <c r="F52" s="15">
        <v>0</v>
      </c>
      <c r="G52" s="9">
        <f t="shared" si="56"/>
        <v>0</v>
      </c>
      <c r="H52" s="7"/>
      <c r="I52" s="8" t="s">
        <v>74</v>
      </c>
      <c r="J52" s="8">
        <v>10</v>
      </c>
      <c r="K52" s="15">
        <v>0</v>
      </c>
      <c r="L52" s="9">
        <f t="shared" si="57"/>
        <v>0</v>
      </c>
      <c r="M52" s="7">
        <f t="shared" si="58"/>
        <v>0</v>
      </c>
      <c r="N52" s="8" t="s">
        <v>74</v>
      </c>
      <c r="O52" s="8">
        <v>10</v>
      </c>
      <c r="P52" s="15">
        <v>0</v>
      </c>
      <c r="Q52" s="9">
        <f t="shared" si="59"/>
        <v>0</v>
      </c>
      <c r="S52" s="7"/>
      <c r="T52" s="8" t="s">
        <v>74</v>
      </c>
      <c r="U52" s="8">
        <v>10</v>
      </c>
      <c r="V52" s="15">
        <v>0</v>
      </c>
      <c r="W52" s="9">
        <f t="shared" si="60"/>
        <v>0</v>
      </c>
      <c r="X52" s="7">
        <f t="shared" si="61"/>
        <v>0</v>
      </c>
      <c r="Y52" s="8" t="s">
        <v>74</v>
      </c>
      <c r="Z52" s="8">
        <v>10</v>
      </c>
      <c r="AA52" s="15">
        <v>0</v>
      </c>
      <c r="AB52" s="9">
        <f t="shared" si="62"/>
        <v>0</v>
      </c>
      <c r="IQ52">
        <v>5</v>
      </c>
      <c r="IR52" t="str">
        <f t="shared" si="63"/>
        <v>A2</v>
      </c>
      <c r="IS52">
        <f>IFERROR(VLOOKUP(IR52,Nine[],3,FALSE),"")</f>
        <v>3</v>
      </c>
      <c r="IX52">
        <v>5</v>
      </c>
      <c r="IY52" t="str">
        <f t="shared" si="64"/>
        <v>G1</v>
      </c>
      <c r="IZ52">
        <f>IFERROR(VLOOKUP(IY52, Ten[], 3, FALSE), "")</f>
        <v>2</v>
      </c>
      <c r="JE52">
        <v>5</v>
      </c>
      <c r="JF52" t="str">
        <f t="shared" si="65"/>
        <v/>
      </c>
      <c r="JG52" t="str">
        <f>IFERROR(VLOOKUP(JF52,eleven[],3,FALSE),"")</f>
        <v/>
      </c>
      <c r="JL52">
        <v>5</v>
      </c>
      <c r="JM52" t="str">
        <f t="shared" si="66"/>
        <v>G2</v>
      </c>
      <c r="JN52">
        <f>IFERROR(VLOOKUP(JM52,twelve[],3,FALSE),"")</f>
        <v>2</v>
      </c>
      <c r="JS52">
        <v>5</v>
      </c>
      <c r="JT52" t="str">
        <f t="shared" si="67"/>
        <v>I11.zug</v>
      </c>
      <c r="JU52">
        <f>IFERROR(VLOOKUP(JT52,thirteen[],3,FALSE),"")</f>
        <v>3</v>
      </c>
    </row>
    <row r="53" spans="3:281" x14ac:dyDescent="0.25">
      <c r="C53" s="7"/>
      <c r="D53" s="8" t="s">
        <v>75</v>
      </c>
      <c r="E53" s="8">
        <v>5</v>
      </c>
      <c r="F53" s="15">
        <v>0</v>
      </c>
      <c r="G53" s="9">
        <f t="shared" si="56"/>
        <v>0</v>
      </c>
      <c r="H53" s="7"/>
      <c r="I53" s="8" t="s">
        <v>75</v>
      </c>
      <c r="J53" s="8">
        <v>5</v>
      </c>
      <c r="K53" s="15">
        <v>0</v>
      </c>
      <c r="L53" s="9">
        <f t="shared" si="57"/>
        <v>0</v>
      </c>
      <c r="M53" s="7">
        <f t="shared" si="58"/>
        <v>0</v>
      </c>
      <c r="N53" s="8" t="s">
        <v>75</v>
      </c>
      <c r="O53" s="8">
        <v>5</v>
      </c>
      <c r="P53" s="15">
        <v>0</v>
      </c>
      <c r="Q53" s="9">
        <f t="shared" si="59"/>
        <v>0</v>
      </c>
      <c r="S53" s="7"/>
      <c r="T53" s="8" t="s">
        <v>75</v>
      </c>
      <c r="U53" s="8">
        <v>5</v>
      </c>
      <c r="V53" s="15">
        <v>0</v>
      </c>
      <c r="W53" s="9">
        <f t="shared" si="60"/>
        <v>0</v>
      </c>
      <c r="X53" s="7">
        <f t="shared" si="61"/>
        <v>0</v>
      </c>
      <c r="Y53" s="8" t="s">
        <v>75</v>
      </c>
      <c r="Z53" s="8">
        <v>5</v>
      </c>
      <c r="AA53" s="15">
        <v>0</v>
      </c>
      <c r="AB53" s="9">
        <f t="shared" si="62"/>
        <v>0</v>
      </c>
      <c r="IQ53">
        <v>6</v>
      </c>
      <c r="IR53" t="str">
        <f t="shared" si="63"/>
        <v>A5</v>
      </c>
      <c r="IS53">
        <f>IFERROR(VLOOKUP(IR53,Nine[],3,FALSE),"")</f>
        <v>3</v>
      </c>
      <c r="IX53">
        <v>6</v>
      </c>
      <c r="IY53" t="str">
        <f t="shared" si="64"/>
        <v/>
      </c>
      <c r="IZ53" t="str">
        <f>IFERROR(VLOOKUP(IY53, Ten[], 3, FALSE), "")</f>
        <v/>
      </c>
      <c r="JE53">
        <v>6</v>
      </c>
      <c r="JF53" t="str">
        <f t="shared" si="65"/>
        <v/>
      </c>
      <c r="JG53" t="str">
        <f>IFERROR(VLOOKUP(JF53,eleven[],3,FALSE),"")</f>
        <v/>
      </c>
      <c r="JL53">
        <v>6</v>
      </c>
      <c r="JM53" t="str">
        <f t="shared" si="66"/>
        <v>O2</v>
      </c>
      <c r="JN53">
        <f>IFERROR(VLOOKUP(JM53,twelve[],3,FALSE),"")</f>
        <v>1</v>
      </c>
      <c r="JS53">
        <v>6</v>
      </c>
      <c r="JT53" t="str">
        <f t="shared" si="67"/>
        <v>A9</v>
      </c>
      <c r="JU53">
        <f>IFERROR(VLOOKUP(JT53,thirteen[],3,FALSE),"")</f>
        <v>1</v>
      </c>
    </row>
    <row r="54" spans="3:281" x14ac:dyDescent="0.25">
      <c r="C54" s="7"/>
      <c r="D54" s="8" t="s">
        <v>76</v>
      </c>
      <c r="E54" s="8">
        <v>3</v>
      </c>
      <c r="F54" s="15">
        <v>0</v>
      </c>
      <c r="G54" s="9">
        <f t="shared" si="56"/>
        <v>0</v>
      </c>
      <c r="H54" s="7"/>
      <c r="I54" s="8" t="s">
        <v>76</v>
      </c>
      <c r="J54" s="8">
        <v>3</v>
      </c>
      <c r="K54" s="15">
        <v>0</v>
      </c>
      <c r="L54" s="9">
        <f t="shared" si="57"/>
        <v>0</v>
      </c>
      <c r="M54" s="7">
        <f t="shared" si="58"/>
        <v>0</v>
      </c>
      <c r="N54" s="8" t="s">
        <v>76</v>
      </c>
      <c r="O54" s="8">
        <v>3</v>
      </c>
      <c r="P54" s="15">
        <v>0</v>
      </c>
      <c r="Q54" s="9">
        <f t="shared" si="59"/>
        <v>0</v>
      </c>
      <c r="S54" s="7"/>
      <c r="T54" s="8" t="s">
        <v>76</v>
      </c>
      <c r="U54" s="8">
        <v>3</v>
      </c>
      <c r="V54" s="15">
        <v>0</v>
      </c>
      <c r="W54" s="9">
        <f t="shared" si="60"/>
        <v>0</v>
      </c>
      <c r="X54" s="7">
        <f t="shared" si="61"/>
        <v>0</v>
      </c>
      <c r="Y54" s="8" t="s">
        <v>76</v>
      </c>
      <c r="Z54" s="8">
        <v>3</v>
      </c>
      <c r="AA54" s="15">
        <v>0</v>
      </c>
      <c r="AB54" s="9">
        <f t="shared" si="62"/>
        <v>0</v>
      </c>
      <c r="IQ54">
        <v>7</v>
      </c>
      <c r="IR54" t="str">
        <f t="shared" si="63"/>
        <v>O1</v>
      </c>
      <c r="IS54">
        <f>IFERROR(VLOOKUP(IR54,Nine[],3,FALSE),"")</f>
        <v>1</v>
      </c>
      <c r="IX54">
        <v>7</v>
      </c>
      <c r="IY54" t="str">
        <f t="shared" si="64"/>
        <v/>
      </c>
      <c r="IZ54" t="str">
        <f>IFERROR(VLOOKUP(IY54, Ten[], 3, FALSE), "")</f>
        <v/>
      </c>
      <c r="JE54">
        <v>7</v>
      </c>
      <c r="JF54" t="str">
        <f t="shared" si="65"/>
        <v/>
      </c>
      <c r="JG54" t="str">
        <f>IFERROR(VLOOKUP(JF54,eleven[],3,FALSE),"")</f>
        <v/>
      </c>
      <c r="JL54">
        <v>7</v>
      </c>
      <c r="JM54" t="str">
        <f t="shared" si="66"/>
        <v>M1</v>
      </c>
      <c r="JN54">
        <f>IFERROR(VLOOKUP(JM54,twelve[],3,FALSE),"")</f>
        <v>1</v>
      </c>
      <c r="JS54">
        <v>7</v>
      </c>
      <c r="JT54" t="str">
        <f t="shared" si="67"/>
        <v>O3</v>
      </c>
      <c r="JU54">
        <f>IFERROR(VLOOKUP(JT54,thirteen[],3,FALSE),"")</f>
        <v>2</v>
      </c>
    </row>
    <row r="55" spans="3:281" x14ac:dyDescent="0.25">
      <c r="C55" s="7"/>
      <c r="D55" s="8" t="s">
        <v>77</v>
      </c>
      <c r="E55" s="8">
        <v>2</v>
      </c>
      <c r="F55" s="15">
        <v>0</v>
      </c>
      <c r="G55" s="9">
        <f t="shared" si="56"/>
        <v>0</v>
      </c>
      <c r="H55" s="7"/>
      <c r="I55" s="8" t="s">
        <v>77</v>
      </c>
      <c r="J55" s="8">
        <v>2</v>
      </c>
      <c r="K55" s="15">
        <v>0</v>
      </c>
      <c r="L55" s="9">
        <f t="shared" si="57"/>
        <v>0</v>
      </c>
      <c r="M55" s="7">
        <f t="shared" si="58"/>
        <v>0</v>
      </c>
      <c r="N55" s="8" t="s">
        <v>77</v>
      </c>
      <c r="O55" s="8">
        <v>2</v>
      </c>
      <c r="P55" s="15">
        <v>0</v>
      </c>
      <c r="Q55" s="9">
        <f t="shared" si="59"/>
        <v>0</v>
      </c>
      <c r="S55" s="7"/>
      <c r="T55" s="8" t="s">
        <v>77</v>
      </c>
      <c r="U55" s="8">
        <v>2</v>
      </c>
      <c r="V55" s="15">
        <v>0</v>
      </c>
      <c r="W55" s="9">
        <f t="shared" si="60"/>
        <v>0</v>
      </c>
      <c r="X55" s="7">
        <f t="shared" si="61"/>
        <v>0</v>
      </c>
      <c r="Y55" s="8" t="s">
        <v>77</v>
      </c>
      <c r="Z55" s="8">
        <v>2</v>
      </c>
      <c r="AA55" s="15">
        <v>0</v>
      </c>
      <c r="AB55" s="9">
        <f t="shared" si="62"/>
        <v>0</v>
      </c>
      <c r="IQ55">
        <v>8</v>
      </c>
      <c r="IR55" t="str">
        <f t="shared" si="63"/>
        <v/>
      </c>
      <c r="IS55" t="str">
        <f>IFERROR(VLOOKUP(IR55,Nine[],3,FALSE),"")</f>
        <v/>
      </c>
      <c r="IX55">
        <v>8</v>
      </c>
      <c r="IY55" t="str">
        <f t="shared" si="64"/>
        <v/>
      </c>
      <c r="IZ55" t="str">
        <f>IFERROR(VLOOKUP(IY55, Ten[], 3, FALSE), "")</f>
        <v/>
      </c>
      <c r="JE55">
        <v>8</v>
      </c>
      <c r="JF55" t="str">
        <f t="shared" si="65"/>
        <v/>
      </c>
      <c r="JG55" t="str">
        <f>IFERROR(VLOOKUP(JF55,eleven[],3,FALSE),"")</f>
        <v/>
      </c>
      <c r="JL55">
        <v>8</v>
      </c>
      <c r="JM55" t="str">
        <f t="shared" si="66"/>
        <v/>
      </c>
      <c r="JN55" t="str">
        <f>IFERROR(VLOOKUP(JM55,twelve[],3,FALSE),"")</f>
        <v/>
      </c>
      <c r="JS55">
        <v>8</v>
      </c>
      <c r="JT55" t="str">
        <f t="shared" si="67"/>
        <v>O4</v>
      </c>
      <c r="JU55">
        <f>IFERROR(VLOOKUP(JT55,thirteen[],3,FALSE),"")</f>
        <v>1</v>
      </c>
    </row>
    <row r="56" spans="3:281" x14ac:dyDescent="0.25">
      <c r="C56" s="7"/>
      <c r="D56" s="8" t="s">
        <v>78</v>
      </c>
      <c r="E56" s="8">
        <v>1</v>
      </c>
      <c r="F56" s="15">
        <v>0</v>
      </c>
      <c r="G56" s="9">
        <f t="shared" si="56"/>
        <v>0</v>
      </c>
      <c r="H56" s="7"/>
      <c r="I56" s="8" t="s">
        <v>78</v>
      </c>
      <c r="J56" s="8">
        <v>1</v>
      </c>
      <c r="K56" s="15">
        <v>0</v>
      </c>
      <c r="L56" s="9">
        <f t="shared" si="57"/>
        <v>0</v>
      </c>
      <c r="M56" s="7">
        <f t="shared" si="58"/>
        <v>0</v>
      </c>
      <c r="N56" s="8" t="s">
        <v>78</v>
      </c>
      <c r="O56" s="8">
        <v>1</v>
      </c>
      <c r="P56" s="15">
        <v>0</v>
      </c>
      <c r="Q56" s="9">
        <f t="shared" si="59"/>
        <v>0</v>
      </c>
      <c r="S56" s="7"/>
      <c r="T56" s="8" t="s">
        <v>78</v>
      </c>
      <c r="U56" s="8">
        <v>1</v>
      </c>
      <c r="V56" s="15">
        <v>0</v>
      </c>
      <c r="W56" s="9">
        <f t="shared" si="60"/>
        <v>0</v>
      </c>
      <c r="X56" s="7">
        <f t="shared" si="61"/>
        <v>0</v>
      </c>
      <c r="Y56" s="8" t="s">
        <v>78</v>
      </c>
      <c r="Z56" s="8">
        <v>1</v>
      </c>
      <c r="AA56" s="15">
        <v>0</v>
      </c>
      <c r="AB56" s="9">
        <f t="shared" si="62"/>
        <v>0</v>
      </c>
      <c r="IQ56">
        <v>9</v>
      </c>
      <c r="IR56" t="str">
        <f t="shared" si="63"/>
        <v/>
      </c>
      <c r="IS56" t="str">
        <f>IFERROR(VLOOKUP(IR56,Nine[],3,FALSE),"")</f>
        <v/>
      </c>
      <c r="IX56">
        <v>9</v>
      </c>
      <c r="IY56" t="str">
        <f t="shared" si="64"/>
        <v/>
      </c>
      <c r="IZ56" t="str">
        <f>IFERROR(VLOOKUP(IY56, Ten[], 3, FALSE), "")</f>
        <v/>
      </c>
      <c r="JE56">
        <v>9</v>
      </c>
      <c r="JF56" t="str">
        <f t="shared" si="65"/>
        <v/>
      </c>
      <c r="JG56" t="str">
        <f>IFERROR(VLOOKUP(JF56,eleven[],3,FALSE),"")</f>
        <v/>
      </c>
      <c r="JL56">
        <v>9</v>
      </c>
      <c r="JM56" t="str">
        <f t="shared" si="66"/>
        <v/>
      </c>
      <c r="JN56" t="str">
        <f>IFERROR(VLOOKUP(JM56,twelve[],3,FALSE),"")</f>
        <v/>
      </c>
      <c r="JS56">
        <v>9</v>
      </c>
      <c r="JT56" t="str">
        <f t="shared" si="67"/>
        <v>M1</v>
      </c>
      <c r="JU56">
        <f>IFERROR(VLOOKUP(JT56,thirteen[],3,FALSE),"")</f>
        <v>1</v>
      </c>
    </row>
    <row r="57" spans="3:281" x14ac:dyDescent="0.25">
      <c r="C57" s="7"/>
      <c r="D57" s="8" t="s">
        <v>122</v>
      </c>
      <c r="E57" s="8">
        <v>1</v>
      </c>
      <c r="F57" s="15">
        <v>0</v>
      </c>
      <c r="G57" s="9">
        <f t="shared" si="56"/>
        <v>0</v>
      </c>
      <c r="H57" s="7"/>
      <c r="I57" s="8" t="s">
        <v>122</v>
      </c>
      <c r="J57" s="8">
        <v>1</v>
      </c>
      <c r="K57" s="15">
        <v>0</v>
      </c>
      <c r="L57" s="9">
        <f t="shared" si="57"/>
        <v>0</v>
      </c>
      <c r="M57" s="7">
        <f t="shared" si="58"/>
        <v>0</v>
      </c>
      <c r="N57" s="8" t="s">
        <v>122</v>
      </c>
      <c r="O57" s="8">
        <v>1</v>
      </c>
      <c r="P57" s="15">
        <v>0</v>
      </c>
      <c r="Q57" s="9">
        <f t="shared" si="59"/>
        <v>0</v>
      </c>
      <c r="S57" s="7"/>
      <c r="T57" s="8" t="s">
        <v>122</v>
      </c>
      <c r="U57" s="8">
        <v>1</v>
      </c>
      <c r="V57" s="15">
        <v>0</v>
      </c>
      <c r="W57" s="9">
        <f t="shared" si="60"/>
        <v>0</v>
      </c>
      <c r="X57" s="7">
        <f t="shared" si="61"/>
        <v>0</v>
      </c>
      <c r="Y57" s="8" t="s">
        <v>122</v>
      </c>
      <c r="Z57" s="8">
        <v>1</v>
      </c>
      <c r="AA57" s="15">
        <v>0</v>
      </c>
      <c r="AB57" s="9">
        <f t="shared" si="62"/>
        <v>0</v>
      </c>
      <c r="IQ57">
        <v>10</v>
      </c>
      <c r="IR57" t="str">
        <f t="shared" si="63"/>
        <v/>
      </c>
      <c r="IS57" t="str">
        <f>IFERROR(VLOOKUP(IR57,Nine[],3,FALSE),"")</f>
        <v/>
      </c>
      <c r="IX57">
        <v>10</v>
      </c>
      <c r="IY57" t="str">
        <f t="shared" si="64"/>
        <v/>
      </c>
      <c r="IZ57" t="str">
        <f>IFERROR(VLOOKUP(IY57, Ten[], 3, FALSE), "")</f>
        <v/>
      </c>
      <c r="JE57">
        <v>10</v>
      </c>
      <c r="JF57" t="str">
        <f t="shared" si="65"/>
        <v/>
      </c>
      <c r="JG57" t="str">
        <f>IFERROR(VLOOKUP(JF57,eleven[],3,FALSE),"")</f>
        <v/>
      </c>
      <c r="JL57">
        <v>10</v>
      </c>
      <c r="JM57" t="str">
        <f t="shared" si="66"/>
        <v/>
      </c>
      <c r="JN57" t="str">
        <f>IFERROR(VLOOKUP(JM57,twelve[],3,FALSE),"")</f>
        <v/>
      </c>
      <c r="JS57">
        <v>10</v>
      </c>
      <c r="JT57" t="str">
        <f t="shared" si="67"/>
        <v>M2</v>
      </c>
      <c r="JU57">
        <f>IFERROR(VLOOKUP(JT57,thirteen[],3,FALSE),"")</f>
        <v>1</v>
      </c>
    </row>
    <row r="58" spans="3:281" x14ac:dyDescent="0.25">
      <c r="C58" s="7"/>
      <c r="D58" s="8"/>
      <c r="E58" s="8"/>
      <c r="F58" s="8"/>
      <c r="G58" s="9"/>
      <c r="H58" s="7"/>
      <c r="I58" s="8"/>
      <c r="J58" s="8"/>
      <c r="K58" s="8"/>
      <c r="L58" s="9"/>
      <c r="M58" s="7"/>
      <c r="N58" s="8"/>
      <c r="O58" s="8"/>
      <c r="P58" s="8"/>
      <c r="Q58" s="9"/>
      <c r="S58" s="7"/>
      <c r="T58" s="8"/>
      <c r="U58" s="8"/>
      <c r="V58" s="8"/>
      <c r="W58" s="9"/>
      <c r="X58" s="7"/>
      <c r="Y58" s="8"/>
      <c r="Z58" s="8"/>
      <c r="AA58" s="8"/>
      <c r="AB58" s="9"/>
      <c r="IQ58">
        <v>11</v>
      </c>
      <c r="IR58" t="str">
        <f t="shared" si="63"/>
        <v/>
      </c>
      <c r="IS58" t="str">
        <f>IFERROR(VLOOKUP(IR58,Nine[],3,FALSE),"")</f>
        <v/>
      </c>
      <c r="IX58">
        <v>11</v>
      </c>
      <c r="IY58" t="str">
        <f t="shared" si="64"/>
        <v/>
      </c>
      <c r="IZ58" t="str">
        <f>IFERROR(VLOOKUP(IY58, Ten[], 3, FALSE), "")</f>
        <v/>
      </c>
      <c r="JE58">
        <v>11</v>
      </c>
      <c r="JF58" t="str">
        <f t="shared" si="65"/>
        <v/>
      </c>
      <c r="JG58" t="str">
        <f>IFERROR(VLOOKUP(JF58,eleven[],3,FALSE),"")</f>
        <v/>
      </c>
      <c r="JL58">
        <v>11</v>
      </c>
      <c r="JM58" t="str">
        <f t="shared" si="66"/>
        <v/>
      </c>
      <c r="JN58" t="str">
        <f>IFERROR(VLOOKUP(JM58,twelve[],3,FALSE),"")</f>
        <v/>
      </c>
      <c r="JS58">
        <v>11</v>
      </c>
      <c r="JT58" t="str">
        <f t="shared" si="67"/>
        <v>M3</v>
      </c>
      <c r="JU58">
        <f>IFERROR(VLOOKUP(JT58,thirteen[],3,FALSE),"")</f>
        <v>1</v>
      </c>
    </row>
    <row r="59" spans="3:281" x14ac:dyDescent="0.25">
      <c r="C59" s="7"/>
      <c r="D59" s="8" t="s">
        <v>137</v>
      </c>
      <c r="E59" s="8"/>
      <c r="F59" s="8"/>
      <c r="G59" s="9">
        <f>SUM(G48:G57)</f>
        <v>0</v>
      </c>
      <c r="H59" s="7"/>
      <c r="I59" s="8" t="s">
        <v>137</v>
      </c>
      <c r="J59" s="8"/>
      <c r="K59" s="8" t="s">
        <v>136</v>
      </c>
      <c r="L59" s="9">
        <f>SUM(L48:L57)</f>
        <v>0</v>
      </c>
      <c r="M59" s="7">
        <f>SUM(M48:M57)</f>
        <v>0</v>
      </c>
      <c r="N59" s="8" t="s">
        <v>137</v>
      </c>
      <c r="O59" s="8"/>
      <c r="P59" s="8"/>
      <c r="Q59" s="9">
        <f>SUM(Q48:Q57)</f>
        <v>0</v>
      </c>
      <c r="S59" s="7"/>
      <c r="T59" s="8" t="s">
        <v>137</v>
      </c>
      <c r="U59" s="8"/>
      <c r="V59" s="8" t="s">
        <v>136</v>
      </c>
      <c r="W59" s="9">
        <f>SUM(W49:W57)</f>
        <v>0</v>
      </c>
      <c r="X59" s="7">
        <f>SUM(X48:X57)</f>
        <v>0</v>
      </c>
      <c r="Y59" s="8" t="s">
        <v>137</v>
      </c>
      <c r="Z59" s="8"/>
      <c r="AA59" s="8" t="s">
        <v>136</v>
      </c>
      <c r="AB59" s="9">
        <f>SUM(AB48:AB57)</f>
        <v>0</v>
      </c>
      <c r="IQ59">
        <v>12</v>
      </c>
      <c r="IR59" t="str">
        <f t="shared" si="63"/>
        <v/>
      </c>
      <c r="IS59" t="str">
        <f>IFERROR(VLOOKUP(IR59,Nine[],3,FALSE),"")</f>
        <v/>
      </c>
      <c r="IX59">
        <v>12</v>
      </c>
      <c r="IY59" t="str">
        <f t="shared" si="64"/>
        <v/>
      </c>
      <c r="IZ59" t="str">
        <f>IFERROR(VLOOKUP(IY59, Ten[], 3, FALSE), "")</f>
        <v/>
      </c>
      <c r="JE59">
        <v>12</v>
      </c>
      <c r="JF59" t="str">
        <f t="shared" si="65"/>
        <v/>
      </c>
      <c r="JG59" t="str">
        <f>IFERROR(VLOOKUP(JF59,eleven[],3,FALSE),"")</f>
        <v/>
      </c>
      <c r="JL59">
        <v>12</v>
      </c>
      <c r="JM59" t="str">
        <f t="shared" si="66"/>
        <v/>
      </c>
      <c r="JN59" t="str">
        <f>IFERROR(VLOOKUP(JM59,twelve[],3,FALSE),"")</f>
        <v/>
      </c>
      <c r="JS59">
        <v>12</v>
      </c>
      <c r="JT59" t="str">
        <f t="shared" si="67"/>
        <v>M4</v>
      </c>
      <c r="JU59">
        <f>IFERROR(VLOOKUP(JT59,thirteen[],3,FALSE),"")</f>
        <v>1</v>
      </c>
    </row>
    <row r="60" spans="3:281" x14ac:dyDescent="0.25">
      <c r="C60" s="7"/>
      <c r="D60" s="8"/>
      <c r="E60" s="8"/>
      <c r="F60" s="8"/>
      <c r="G60" s="9"/>
      <c r="H60" s="7"/>
      <c r="I60" s="8"/>
      <c r="J60" s="8"/>
      <c r="K60" s="8"/>
      <c r="L60" s="9"/>
      <c r="M60" s="7"/>
      <c r="N60" s="8"/>
      <c r="O60" s="8"/>
      <c r="P60" s="8"/>
      <c r="Q60" s="9"/>
      <c r="S60" s="7"/>
      <c r="T60" s="8"/>
      <c r="U60" s="8"/>
      <c r="V60" s="8"/>
      <c r="W60" s="9"/>
      <c r="X60" s="7"/>
      <c r="Y60" s="8"/>
      <c r="Z60" s="8"/>
      <c r="AA60" s="8"/>
      <c r="AB60" s="9"/>
      <c r="IQ60">
        <v>13</v>
      </c>
      <c r="IR60" t="str">
        <f t="shared" si="63"/>
        <v/>
      </c>
      <c r="IS60" t="str">
        <f>IFERROR(VLOOKUP(IR60,Nine[],3,FALSE),"")</f>
        <v/>
      </c>
      <c r="IX60">
        <v>13</v>
      </c>
      <c r="IY60" t="str">
        <f t="shared" si="64"/>
        <v/>
      </c>
      <c r="IZ60" t="str">
        <f>IFERROR(VLOOKUP(IY60, Ten[], 3, FALSE), "")</f>
        <v/>
      </c>
      <c r="JE60">
        <v>13</v>
      </c>
      <c r="JF60" t="str">
        <f t="shared" si="65"/>
        <v/>
      </c>
      <c r="JG60" t="str">
        <f>IFERROR(VLOOKUP(JF60,eleven[],3,FALSE),"")</f>
        <v/>
      </c>
      <c r="JL60">
        <v>13</v>
      </c>
      <c r="JM60" t="str">
        <f t="shared" si="66"/>
        <v/>
      </c>
      <c r="JN60" t="str">
        <f>IFERROR(VLOOKUP(JM60,twelve[],3,FALSE),"")</f>
        <v/>
      </c>
      <c r="JS60">
        <v>13</v>
      </c>
      <c r="JT60" t="str">
        <f t="shared" si="67"/>
        <v/>
      </c>
      <c r="JU60" t="str">
        <f>IFERROR(VLOOKUP(JT60,thirteen[],3,FALSE),"")</f>
        <v/>
      </c>
    </row>
    <row r="61" spans="3:281" x14ac:dyDescent="0.25">
      <c r="C61" s="7"/>
      <c r="D61" s="8"/>
      <c r="E61" s="8"/>
      <c r="F61" s="8"/>
      <c r="G61" s="9"/>
      <c r="H61" s="7"/>
      <c r="I61" s="8"/>
      <c r="J61" s="8"/>
      <c r="K61" s="8"/>
      <c r="L61" s="9"/>
      <c r="M61" s="7"/>
      <c r="N61" s="8"/>
      <c r="O61" s="8"/>
      <c r="P61" s="8"/>
      <c r="Q61" s="9"/>
      <c r="S61" s="7"/>
      <c r="T61" s="8"/>
      <c r="U61" s="8"/>
      <c r="V61" s="8"/>
      <c r="W61" s="9"/>
      <c r="X61" s="7"/>
      <c r="Y61" s="8"/>
      <c r="Z61" s="8"/>
      <c r="AA61" s="8"/>
      <c r="AB61" s="9"/>
    </row>
    <row r="62" spans="3:281" x14ac:dyDescent="0.25">
      <c r="C62" s="7"/>
      <c r="D62" s="8"/>
      <c r="E62" s="8"/>
      <c r="F62" s="8"/>
      <c r="G62" s="9"/>
      <c r="H62" s="7"/>
      <c r="I62" s="8"/>
      <c r="J62" s="8"/>
      <c r="K62" s="8"/>
      <c r="L62" s="9"/>
      <c r="M62" s="7"/>
      <c r="N62" s="8"/>
      <c r="O62" s="8"/>
      <c r="P62" s="8"/>
      <c r="Q62" s="9"/>
      <c r="S62" s="7"/>
      <c r="T62" s="8"/>
      <c r="U62" s="8"/>
      <c r="V62" s="8"/>
      <c r="W62" s="9"/>
      <c r="X62" s="7"/>
      <c r="Y62" s="8"/>
      <c r="Z62" s="8"/>
      <c r="AA62" s="8"/>
      <c r="AB62" s="9"/>
      <c r="IQ62" t="s">
        <v>141</v>
      </c>
      <c r="IS62">
        <f>SUM(IS48:IS59)</f>
        <v>29</v>
      </c>
      <c r="IX62" t="s">
        <v>141</v>
      </c>
      <c r="IZ62">
        <f>SUM(IZ48:IZ59)-IZ63</f>
        <v>15</v>
      </c>
      <c r="JE62" t="s">
        <v>141</v>
      </c>
      <c r="JG62">
        <f>SUM(JG48:JG59)-JG63</f>
        <v>12</v>
      </c>
      <c r="JL62" t="s">
        <v>141</v>
      </c>
      <c r="JN62">
        <f>SUM(JN48:JN59)-JN63</f>
        <v>15</v>
      </c>
      <c r="JS62" t="s">
        <v>141</v>
      </c>
      <c r="JU62">
        <f>SUM(JU48:JU59)-JU63</f>
        <v>20</v>
      </c>
    </row>
    <row r="63" spans="3:281" x14ac:dyDescent="0.25">
      <c r="C63" s="7"/>
      <c r="D63" s="11" t="s">
        <v>146</v>
      </c>
      <c r="E63" s="8"/>
      <c r="F63" s="8"/>
      <c r="G63" s="9"/>
      <c r="H63" s="7"/>
      <c r="I63" s="11" t="s">
        <v>146</v>
      </c>
      <c r="J63" s="8"/>
      <c r="K63" s="8"/>
      <c r="L63" s="9"/>
      <c r="M63" s="7"/>
      <c r="N63" s="11" t="s">
        <v>146</v>
      </c>
      <c r="O63" s="8"/>
      <c r="P63" s="8"/>
      <c r="Q63" s="9"/>
      <c r="S63" s="7"/>
      <c r="T63" s="8" t="s">
        <v>146</v>
      </c>
      <c r="U63" s="8"/>
      <c r="V63" s="8"/>
      <c r="W63" s="9"/>
      <c r="X63" s="7"/>
      <c r="Y63" s="8" t="s">
        <v>146</v>
      </c>
      <c r="Z63" s="8"/>
      <c r="AA63" s="8"/>
      <c r="AB63" s="9"/>
      <c r="IQ63" t="s">
        <v>94</v>
      </c>
      <c r="IS63">
        <f>HZ8</f>
        <v>0</v>
      </c>
      <c r="IX63" t="s">
        <v>94</v>
      </c>
      <c r="IZ63">
        <f>HZ9</f>
        <v>3</v>
      </c>
      <c r="JE63" t="s">
        <v>94</v>
      </c>
      <c r="JG63">
        <f>HZ10</f>
        <v>3</v>
      </c>
      <c r="JL63" t="s">
        <v>94</v>
      </c>
      <c r="JN63">
        <f>HZ11</f>
        <v>3</v>
      </c>
      <c r="JS63" t="s">
        <v>94</v>
      </c>
      <c r="JU63">
        <f>HZ12</f>
        <v>3</v>
      </c>
    </row>
    <row r="64" spans="3:281" x14ac:dyDescent="0.25">
      <c r="C64" s="7" t="s">
        <v>147</v>
      </c>
      <c r="D64" s="8" t="str">
        <f>IQ69</f>
        <v>OK</v>
      </c>
      <c r="E64" s="8"/>
      <c r="F64" s="8"/>
      <c r="G64" s="9"/>
      <c r="H64" s="7" t="s">
        <v>147</v>
      </c>
      <c r="I64" s="8" t="str">
        <f>IX69</f>
        <v>OK</v>
      </c>
      <c r="J64" s="8"/>
      <c r="K64" s="8"/>
      <c r="L64" s="9"/>
      <c r="M64" s="7" t="s">
        <v>147</v>
      </c>
      <c r="N64" s="8" t="str">
        <f>JE69</f>
        <v>OK</v>
      </c>
      <c r="O64" s="8"/>
      <c r="P64" s="8"/>
      <c r="Q64" s="9"/>
      <c r="S64" s="7" t="s">
        <v>147</v>
      </c>
      <c r="T64" s="8" t="str">
        <f>JL69</f>
        <v>OK</v>
      </c>
      <c r="U64" s="8"/>
      <c r="V64" s="8"/>
      <c r="W64" s="9"/>
      <c r="X64" s="7" t="s">
        <v>147</v>
      </c>
      <c r="Y64" s="8" t="str">
        <f>JS69</f>
        <v xml:space="preserve"> Too many Inf CO Purchased</v>
      </c>
      <c r="Z64" s="8"/>
      <c r="AA64" s="8"/>
      <c r="AB64" s="9"/>
    </row>
    <row r="65" spans="3:279" x14ac:dyDescent="0.25">
      <c r="C65" s="7" t="s">
        <v>149</v>
      </c>
      <c r="D65" s="8" t="str">
        <f>IQ75</f>
        <v>OK</v>
      </c>
      <c r="E65" s="8"/>
      <c r="F65" s="8"/>
      <c r="G65" s="9"/>
      <c r="H65" s="7" t="s">
        <v>196</v>
      </c>
      <c r="I65" s="8" t="str">
        <f>IX75</f>
        <v>OK</v>
      </c>
      <c r="J65" s="8"/>
      <c r="K65" s="8"/>
      <c r="L65" s="9"/>
      <c r="M65" s="7" t="s">
        <v>196</v>
      </c>
      <c r="N65" s="8" t="str">
        <f>JE75</f>
        <v>OK</v>
      </c>
      <c r="O65" s="8"/>
      <c r="P65" s="8"/>
      <c r="Q65" s="9"/>
      <c r="S65" s="7" t="s">
        <v>196</v>
      </c>
      <c r="T65" s="8" t="str">
        <f>JL75</f>
        <v>OK</v>
      </c>
      <c r="U65" s="8"/>
      <c r="V65" s="8"/>
      <c r="W65" s="9"/>
      <c r="X65" s="7" t="s">
        <v>196</v>
      </c>
      <c r="Y65" s="8" t="str">
        <f>JS75</f>
        <v>more than 1 zug purchased</v>
      </c>
      <c r="Z65" s="8"/>
      <c r="AA65" s="8"/>
      <c r="AB65" s="9"/>
    </row>
    <row r="66" spans="3:279" x14ac:dyDescent="0.25">
      <c r="C66" s="7" t="s">
        <v>148</v>
      </c>
      <c r="D66" s="8"/>
      <c r="E66" s="8"/>
      <c r="F66" s="8"/>
      <c r="G66" s="9"/>
      <c r="H66" s="7" t="s">
        <v>148</v>
      </c>
      <c r="I66" s="8"/>
      <c r="J66" s="8"/>
      <c r="K66" s="8"/>
      <c r="L66" s="9"/>
      <c r="M66" s="7" t="s">
        <v>148</v>
      </c>
      <c r="N66" s="8"/>
      <c r="O66" s="8"/>
      <c r="P66" s="8"/>
      <c r="Q66" s="9"/>
      <c r="S66" s="7" t="s">
        <v>148</v>
      </c>
      <c r="T66" s="8"/>
      <c r="U66" s="8"/>
      <c r="V66" s="8"/>
      <c r="W66" s="9"/>
      <c r="X66" s="7" t="s">
        <v>148</v>
      </c>
      <c r="Y66" s="8"/>
      <c r="Z66" s="8"/>
      <c r="AA66" s="8"/>
      <c r="AB66" s="9"/>
      <c r="IQ66" t="s">
        <v>242</v>
      </c>
    </row>
    <row r="67" spans="3:279" x14ac:dyDescent="0.25">
      <c r="C67" s="7" t="s">
        <v>178</v>
      </c>
      <c r="D67" s="8" t="str">
        <f>IR83</f>
        <v>OK</v>
      </c>
      <c r="E67" s="8"/>
      <c r="F67" s="8"/>
      <c r="G67" s="9"/>
      <c r="H67" s="7" t="s">
        <v>178</v>
      </c>
      <c r="I67" s="8" t="str">
        <f>IY83</f>
        <v>OK</v>
      </c>
      <c r="J67" s="8"/>
      <c r="K67" s="8"/>
      <c r="L67" s="9"/>
      <c r="M67" s="7" t="s">
        <v>178</v>
      </c>
      <c r="N67" s="8" t="str">
        <f>JF83</f>
        <v>OK</v>
      </c>
      <c r="O67" s="8"/>
      <c r="P67" s="8"/>
      <c r="Q67" s="9"/>
      <c r="S67" s="7" t="s">
        <v>178</v>
      </c>
      <c r="T67" s="8" t="str">
        <f>JM83</f>
        <v>OK</v>
      </c>
      <c r="U67" s="8"/>
      <c r="V67" s="8"/>
      <c r="W67" s="9"/>
      <c r="X67" s="7" t="s">
        <v>178</v>
      </c>
      <c r="Y67" s="8" t="str">
        <f>JT83</f>
        <v>OK</v>
      </c>
      <c r="Z67" s="8"/>
      <c r="AA67" s="8"/>
      <c r="AB67" s="9"/>
    </row>
    <row r="68" spans="3:279" x14ac:dyDescent="0.25">
      <c r="C68" s="7" t="s">
        <v>179</v>
      </c>
      <c r="D68" s="8" t="str">
        <f>IR84</f>
        <v>OK</v>
      </c>
      <c r="E68" s="8"/>
      <c r="F68" s="8"/>
      <c r="G68" s="9"/>
      <c r="H68" s="7" t="s">
        <v>179</v>
      </c>
      <c r="I68" s="8" t="str">
        <f>IY84</f>
        <v>OK</v>
      </c>
      <c r="J68" s="8"/>
      <c r="K68" s="8"/>
      <c r="L68" s="9"/>
      <c r="M68" s="7" t="s">
        <v>179</v>
      </c>
      <c r="N68" s="8" t="str">
        <f t="shared" ref="N68:N69" si="68">JF84</f>
        <v>OK</v>
      </c>
      <c r="O68" s="8"/>
      <c r="P68" s="8"/>
      <c r="Q68" s="9"/>
      <c r="S68" s="7" t="s">
        <v>179</v>
      </c>
      <c r="T68" s="8" t="str">
        <f t="shared" ref="T68:T69" si="69">JM84</f>
        <v>OK</v>
      </c>
      <c r="U68" s="8"/>
      <c r="V68" s="8"/>
      <c r="W68" s="9"/>
      <c r="X68" s="7" t="s">
        <v>179</v>
      </c>
      <c r="Y68" s="8" t="str">
        <f t="shared" ref="Y68:Y69" si="70">JT84</f>
        <v>OK</v>
      </c>
      <c r="Z68" s="8"/>
      <c r="AA68" s="8"/>
      <c r="AB68" s="9"/>
      <c r="IO68" t="s">
        <v>145</v>
      </c>
      <c r="IQ68">
        <f>COUNTIF(IR48:IR59,"I*")</f>
        <v>2</v>
      </c>
      <c r="IX68">
        <f>COUNTIF(IY48:IY59,"I*")</f>
        <v>1</v>
      </c>
      <c r="JE68">
        <f>COUNTIF(JF48:JF59,"I*")</f>
        <v>1</v>
      </c>
      <c r="JL68">
        <f>COUNTIF(JM48:JM59,"I*")</f>
        <v>1</v>
      </c>
      <c r="JS68">
        <f>COUNTIF(JT48:JT59,"I*")</f>
        <v>4</v>
      </c>
    </row>
    <row r="69" spans="3:279" x14ac:dyDescent="0.25">
      <c r="C69" s="7" t="s">
        <v>180</v>
      </c>
      <c r="D69" s="8" t="str">
        <f>IR85</f>
        <v>need to purchase associated inf CO</v>
      </c>
      <c r="E69" s="8"/>
      <c r="F69" s="8"/>
      <c r="G69" s="9"/>
      <c r="H69" s="7" t="s">
        <v>180</v>
      </c>
      <c r="I69" s="8" t="str">
        <f>IY85</f>
        <v>OK</v>
      </c>
      <c r="J69" s="8"/>
      <c r="K69" s="8"/>
      <c r="L69" s="9"/>
      <c r="M69" s="7" t="s">
        <v>180</v>
      </c>
      <c r="N69" s="8" t="str">
        <f t="shared" si="68"/>
        <v>OK</v>
      </c>
      <c r="O69" s="8"/>
      <c r="P69" s="8"/>
      <c r="Q69" s="9"/>
      <c r="S69" s="7" t="s">
        <v>180</v>
      </c>
      <c r="T69" s="8" t="str">
        <f t="shared" si="69"/>
        <v>OK</v>
      </c>
      <c r="U69" s="8"/>
      <c r="V69" s="8"/>
      <c r="W69" s="9"/>
      <c r="X69" s="7" t="s">
        <v>180</v>
      </c>
      <c r="Y69" s="8" t="str">
        <f t="shared" si="70"/>
        <v>OK</v>
      </c>
      <c r="Z69" s="8"/>
      <c r="AA69" s="8"/>
      <c r="AB69" s="9"/>
      <c r="IO69" t="s">
        <v>144</v>
      </c>
      <c r="IQ69" t="str">
        <f>IF(IQ68&gt;2," Too many Inf CO Purchased","OK")</f>
        <v>OK</v>
      </c>
      <c r="IX69" t="str">
        <f>IF(IX68&gt;1," Too many Inf CO Purchased","OK")</f>
        <v>OK</v>
      </c>
      <c r="JE69" t="str">
        <f>IF(JE68&gt;1," Too many Inf CO Purchased","OK")</f>
        <v>OK</v>
      </c>
      <c r="JL69" t="str">
        <f>IF(JL68&gt;1," Too many Inf CO Purchased","OK")</f>
        <v>OK</v>
      </c>
      <c r="JS69" t="str">
        <f>IF(JS68&gt;1," Too many Inf CO Purchased","OK")</f>
        <v xml:space="preserve"> Too many Inf CO Purchased</v>
      </c>
    </row>
    <row r="70" spans="3:279" x14ac:dyDescent="0.25">
      <c r="C70" s="7"/>
      <c r="D70" s="8"/>
      <c r="E70" s="8"/>
      <c r="F70" s="8"/>
      <c r="G70" s="9"/>
      <c r="H70" s="7"/>
      <c r="I70" s="8"/>
      <c r="J70" s="8"/>
      <c r="K70" s="8"/>
      <c r="L70" s="9"/>
      <c r="M70" s="7"/>
      <c r="N70" s="8"/>
      <c r="O70" s="8"/>
      <c r="P70" s="8"/>
      <c r="Q70" s="9"/>
      <c r="S70" s="7"/>
      <c r="T70" s="8"/>
      <c r="U70" s="8"/>
      <c r="V70" s="8"/>
      <c r="W70" s="9"/>
      <c r="X70" s="7"/>
      <c r="Y70" s="8"/>
      <c r="Z70" s="8"/>
      <c r="AA70" s="8"/>
      <c r="AB70" s="9"/>
    </row>
    <row r="71" spans="3:279" x14ac:dyDescent="0.25">
      <c r="C71" s="7" t="s">
        <v>188</v>
      </c>
      <c r="D71" s="8" t="str">
        <f>IR87</f>
        <v>wrong date</v>
      </c>
      <c r="E71" s="8"/>
      <c r="F71" s="8"/>
      <c r="G71" s="9"/>
      <c r="H71" s="7" t="s">
        <v>188</v>
      </c>
      <c r="I71" s="8" t="str">
        <f>IY87</f>
        <v>OK</v>
      </c>
      <c r="J71" s="8"/>
      <c r="K71" s="8"/>
      <c r="L71" s="9"/>
      <c r="M71" s="7" t="s">
        <v>188</v>
      </c>
      <c r="N71" s="8" t="str">
        <f>JF87</f>
        <v>OK</v>
      </c>
      <c r="O71" s="8"/>
      <c r="P71" s="8"/>
      <c r="Q71" s="9"/>
      <c r="S71" s="7" t="s">
        <v>188</v>
      </c>
      <c r="T71" s="8" t="str">
        <f>JM87</f>
        <v>OK</v>
      </c>
      <c r="U71" s="8"/>
      <c r="V71" s="8"/>
      <c r="W71" s="9"/>
      <c r="X71" s="7" t="s">
        <v>188</v>
      </c>
      <c r="Y71" s="8" t="str">
        <f>JT87</f>
        <v>OK</v>
      </c>
      <c r="Z71" s="8"/>
      <c r="AA71" s="8"/>
      <c r="AB71" s="9"/>
    </row>
    <row r="72" spans="3:279" x14ac:dyDescent="0.25">
      <c r="C72" s="12" t="s">
        <v>189</v>
      </c>
      <c r="D72" s="13" t="str">
        <f>IF(U8&lt;0,"Too many GSPP used","OK")</f>
        <v>OK</v>
      </c>
      <c r="E72" s="13"/>
      <c r="F72" s="13"/>
      <c r="G72" s="14"/>
      <c r="H72" s="12" t="s">
        <v>189</v>
      </c>
      <c r="I72" s="13" t="str">
        <f>IF(U9&lt;0,"Too many GSPP used","OK")</f>
        <v>OK</v>
      </c>
      <c r="J72" s="13"/>
      <c r="K72" s="13"/>
      <c r="L72" s="14"/>
      <c r="M72" s="12" t="s">
        <v>189</v>
      </c>
      <c r="N72" s="13" t="str">
        <f>IF(U10&lt;0,"Too many GSPP used","OK")</f>
        <v>OK</v>
      </c>
      <c r="O72" s="13"/>
      <c r="P72" s="13"/>
      <c r="Q72" s="14"/>
      <c r="S72" s="12" t="s">
        <v>189</v>
      </c>
      <c r="T72" s="13" t="str">
        <f>IF(U11&lt;0,"Too many GSPP used","OK")</f>
        <v>OK</v>
      </c>
      <c r="U72" s="13"/>
      <c r="V72" s="13"/>
      <c r="W72" s="14"/>
      <c r="X72" s="12" t="s">
        <v>189</v>
      </c>
      <c r="Y72" s="13" t="str">
        <f>IF(U12&lt;0,"Too many GSPP used","OK")</f>
        <v>Too many GSPP used</v>
      </c>
      <c r="Z72" s="13"/>
      <c r="AA72" s="13"/>
      <c r="AB72" s="14"/>
    </row>
    <row r="74" spans="3:279" x14ac:dyDescent="0.25">
      <c r="IN74" t="s">
        <v>149</v>
      </c>
      <c r="IQ74">
        <f>COUNTIF(IR48:IR59,"*.zug*")</f>
        <v>0</v>
      </c>
      <c r="IX74">
        <f>COUNTIF(IY48:IY59,"*.zug*")</f>
        <v>0</v>
      </c>
      <c r="JE74">
        <f>COUNTIF(JF48:JF59,"*.zug*")</f>
        <v>0</v>
      </c>
      <c r="JL74">
        <f>COUNTIF(JM48:JM59,"*.zug*")</f>
        <v>0</v>
      </c>
      <c r="JS74">
        <f>COUNTIF(JT48:JT59,"*.zug*")</f>
        <v>3</v>
      </c>
    </row>
    <row r="75" spans="3:279" x14ac:dyDescent="0.25">
      <c r="IQ75" t="str">
        <f>IF(IQ74&gt;1,"more than 1 zug purchased","OK")</f>
        <v>OK</v>
      </c>
      <c r="IX75" t="str">
        <f>IF(IX74&gt;1,"more than 1 zug purchased","OK")</f>
        <v>OK</v>
      </c>
      <c r="JE75" t="str">
        <f>IF(JE74&gt;1,"more than 1 zug purchased","OK")</f>
        <v>OK</v>
      </c>
      <c r="JL75" t="str">
        <f>IF(JL74&gt;1,"more than 1 zug purchased","OK")</f>
        <v>OK</v>
      </c>
      <c r="JS75" t="str">
        <f>IF(JS74&gt;1,"more than 1 zug purchased","OK")</f>
        <v>more than 1 zug purchased</v>
      </c>
    </row>
    <row r="78" spans="3:279" x14ac:dyDescent="0.25">
      <c r="IN78" t="s">
        <v>148</v>
      </c>
    </row>
    <row r="79" spans="3:279" x14ac:dyDescent="0.25">
      <c r="IP79" t="s">
        <v>172</v>
      </c>
      <c r="IQ79">
        <f>COUNTIFS(Nine[Unit],"I*.Bat1.Div25",Nine[Select],1)</f>
        <v>2</v>
      </c>
      <c r="IW79" t="s">
        <v>172</v>
      </c>
      <c r="IX79">
        <f>COUNTIFS(Ten[Unit],"I*.Bat1.Div25",Ten[Select],1)</f>
        <v>1</v>
      </c>
      <c r="JD79" t="s">
        <v>172</v>
      </c>
      <c r="JE79">
        <f>COUNTIFS(eleven[Unit],"I*.Bat1.Div25",eleven[Select],1)</f>
        <v>1</v>
      </c>
      <c r="JK79" t="s">
        <v>172</v>
      </c>
      <c r="JL79">
        <f>COUNTIFS(twelve[Unit],"I*.Bat1.Div25",twelve[Select],1)</f>
        <v>0</v>
      </c>
      <c r="JR79" t="s">
        <v>172</v>
      </c>
      <c r="JS79">
        <f>COUNTIFS(thirteen[Unit],"I*.Bat1.Div25",thirteen[Select],1)</f>
        <v>0</v>
      </c>
    </row>
    <row r="80" spans="3:279" x14ac:dyDescent="0.25">
      <c r="IP80" t="s">
        <v>173</v>
      </c>
      <c r="IQ80">
        <f>COUNTIFS(Nine[Unit],"I*.Bat2.Div25",Nine[Select],1)</f>
        <v>0</v>
      </c>
      <c r="IW80" t="s">
        <v>173</v>
      </c>
      <c r="IX80">
        <f>COUNTIFS(Ten[Unit],"I*.Bat2.Div25",Ten[Select],1)</f>
        <v>0</v>
      </c>
      <c r="JD80" t="s">
        <v>173</v>
      </c>
      <c r="JE80">
        <f>COUNTIFS(eleven[Unit],"I*.Bat2.Div25",eleven[Select],1)</f>
        <v>0</v>
      </c>
      <c r="JK80" t="s">
        <v>173</v>
      </c>
      <c r="JL80">
        <f>COUNTIFS(twelve[Unit],"I*.Bat2.Div25",twelve[Select],1)</f>
        <v>1</v>
      </c>
      <c r="JR80" t="s">
        <v>173</v>
      </c>
      <c r="JS80">
        <f>COUNTIFS(thirteen[Unit],"I*.Bat2.Div25",thirteen[Select],1)</f>
        <v>1</v>
      </c>
    </row>
    <row r="81" spans="248:280" x14ac:dyDescent="0.25">
      <c r="IP81" t="s">
        <v>174</v>
      </c>
      <c r="IQ81">
        <f>COUNTIFS(Nine[Unit],"I*.Bat1.Div21",Nine[Select],1)</f>
        <v>0</v>
      </c>
      <c r="IW81" t="s">
        <v>174</v>
      </c>
      <c r="IX81">
        <f>COUNTIFS(Ten[Unit],"I*.Bat1.Div21",Ten[Select],1)</f>
        <v>0</v>
      </c>
      <c r="JD81" t="s">
        <v>174</v>
      </c>
      <c r="JE81">
        <f>COUNTIFS(eleven[Unit],"I*.Bat1.Div21",eleven[Select],1)</f>
        <v>0</v>
      </c>
      <c r="JK81" t="s">
        <v>174</v>
      </c>
      <c r="JL81">
        <f>COUNTIFS(twelve[Unit],"I*.Bat1.Div21",twelve[Select],1)</f>
        <v>0</v>
      </c>
      <c r="JR81" t="s">
        <v>174</v>
      </c>
      <c r="JS81">
        <f>COUNTIFS(thirteen[Unit],"I*.Bat1.Div21",thirteen[Select],1)</f>
        <v>2</v>
      </c>
    </row>
    <row r="83" spans="248:280" x14ac:dyDescent="0.25">
      <c r="IP83" t="s">
        <v>175</v>
      </c>
      <c r="IQ83">
        <f>COUNTIFS(Nine[Unit],"HW*.Bat1.Div25",Nine[Select],1)</f>
        <v>0</v>
      </c>
      <c r="IR83" t="str">
        <f>IF(IQ83&gt;=1,IF(IQ79&lt;1,"need to purchase associated inf CO","OK"),"OK")</f>
        <v>OK</v>
      </c>
      <c r="IW83" t="s">
        <v>175</v>
      </c>
      <c r="IX83">
        <f>COUNTIFS(Ten[Unit],"HW*.Bat1.Div25",Ten[Select],1)</f>
        <v>1</v>
      </c>
      <c r="IY83" t="str">
        <f>IF(IX83&gt;=1,IF(IX79&lt;1,"need to purchase associated inf CO","OK"),"OK")</f>
        <v>OK</v>
      </c>
      <c r="JD83" t="s">
        <v>175</v>
      </c>
      <c r="JE83">
        <f>COUNTIFS(eleven[Unit],"HW*.Bat1.Div25",eleven[Select],1)</f>
        <v>0</v>
      </c>
      <c r="JF83" t="str">
        <f>IF(JE83&gt;=1,IF(JE79&lt;1,"need to purchase associated inf CO","OK"),"OK")</f>
        <v>OK</v>
      </c>
      <c r="JK83" t="s">
        <v>175</v>
      </c>
      <c r="JL83">
        <f>COUNTIFS(twelve[Unit],"HW*.Bat1.Div25",twelve[Select],1)</f>
        <v>0</v>
      </c>
      <c r="JM83" t="str">
        <f>IF(JL83&gt;=1,IF(JL79&lt;1,"need to purchase associated inf CO","OK"),"OK")</f>
        <v>OK</v>
      </c>
      <c r="JR83" t="s">
        <v>175</v>
      </c>
      <c r="JS83">
        <f>COUNTIFS(thirteen[Unit],"HW*.Bat1.Div25",thirteen[Select],1)</f>
        <v>0</v>
      </c>
      <c r="JT83" t="str">
        <f>IF(JS83&gt;=1,IF(JS79&lt;1,"need to purchase associated inf CO","OK"),"OK")</f>
        <v>OK</v>
      </c>
    </row>
    <row r="84" spans="248:280" x14ac:dyDescent="0.25">
      <c r="IP84" t="s">
        <v>176</v>
      </c>
      <c r="IQ84">
        <f>COUNTIFS(Nine[Unit],"HW*.Bat2.Div25",Nine[Select],1)</f>
        <v>0</v>
      </c>
      <c r="IR84" t="str">
        <f t="shared" ref="IR84:IR85" si="71">IF(IQ84&gt;=1,IF(IQ80&lt;1,"need to purchase associated inf CO","OK"),"OK")</f>
        <v>OK</v>
      </c>
      <c r="IW84" t="s">
        <v>176</v>
      </c>
      <c r="IX84">
        <f>COUNTIFS(Ten[Unit],"HW*.Bat2.Div25",Ten[Select],1)</f>
        <v>0</v>
      </c>
      <c r="IY84" t="str">
        <f t="shared" ref="IY84:IY85" si="72">IF(IX84&gt;=1,IF(IX80&lt;1,"need to purchase associated inf CO","OK"),"OK")</f>
        <v>OK</v>
      </c>
      <c r="JD84" t="s">
        <v>176</v>
      </c>
      <c r="JE84">
        <f>COUNTIFS(eleven[Unit],"HW*.Bat2.Div25",eleven[Select],1)</f>
        <v>0</v>
      </c>
      <c r="JF84" t="str">
        <f t="shared" ref="JF84:JF85" si="73">IF(JE84&gt;=1,IF(JE80&lt;1,"need to purchase associated inf CO","OK"),"OK")</f>
        <v>OK</v>
      </c>
      <c r="JK84" t="s">
        <v>176</v>
      </c>
      <c r="JL84">
        <f>COUNTIFS(twelve[Unit],"HW*.Bat2.Div25",twelve[Select],1)</f>
        <v>1</v>
      </c>
      <c r="JM84" t="str">
        <f t="shared" ref="JM84:JM85" si="74">IF(JL84&gt;=1,IF(JL80&lt;1,"need to purchase associated inf CO","OK"),"OK")</f>
        <v>OK</v>
      </c>
      <c r="JR84" t="s">
        <v>176</v>
      </c>
      <c r="JS84">
        <f>COUNTIFS(thirteen[Unit],"HW*.Bat2.Div25",thirteen[Select],1)</f>
        <v>1</v>
      </c>
      <c r="JT84" t="str">
        <f t="shared" ref="JT84:JT85" si="75">IF(JS84&gt;=1,IF(JS80&lt;1,"need to purchase associated inf CO","OK"),"OK")</f>
        <v>OK</v>
      </c>
    </row>
    <row r="85" spans="248:280" x14ac:dyDescent="0.25">
      <c r="IP85" t="s">
        <v>177</v>
      </c>
      <c r="IQ85">
        <f>COUNTIFS(Nine[Unit],"HW*.Bat1.Div21",Nine[Select],1)</f>
        <v>1</v>
      </c>
      <c r="IR85" t="str">
        <f t="shared" si="71"/>
        <v>need to purchase associated inf CO</v>
      </c>
      <c r="IW85" t="s">
        <v>177</v>
      </c>
      <c r="IX85">
        <f>COUNTIFS(Ten[Unit],"HW*.Bat1.Div21",Ten[Select],1)</f>
        <v>0</v>
      </c>
      <c r="IY85" t="str">
        <f t="shared" si="72"/>
        <v>OK</v>
      </c>
      <c r="JD85" t="s">
        <v>177</v>
      </c>
      <c r="JE85">
        <f>COUNTIFS(eleven[Unit],"HW*.Bat1.Div21",eleven[Select],1)</f>
        <v>0</v>
      </c>
      <c r="JF85" t="str">
        <f t="shared" si="73"/>
        <v>OK</v>
      </c>
      <c r="JK85" t="s">
        <v>177</v>
      </c>
      <c r="JL85">
        <f>COUNTIFS(twelve[Unit],"HW*.Bat1.Div21",twelve[Select],1)</f>
        <v>0</v>
      </c>
      <c r="JM85" t="str">
        <f t="shared" si="74"/>
        <v>OK</v>
      </c>
      <c r="JR85" t="s">
        <v>177</v>
      </c>
      <c r="JS85">
        <f>COUNTIFS(thirteen[Unit],"HW*.Bat1.Div21",thirteen[Select],1)</f>
        <v>0</v>
      </c>
      <c r="JT85" t="str">
        <f t="shared" si="75"/>
        <v>OK</v>
      </c>
    </row>
    <row r="87" spans="248:280" x14ac:dyDescent="0.25">
      <c r="IN87" t="s">
        <v>150</v>
      </c>
      <c r="IR87" t="str">
        <f>IF(IV43&gt;0,"wrong date","OK")</f>
        <v>wrong date</v>
      </c>
      <c r="IY87" t="str">
        <f>IF(JC43&gt;0,"wrong date","OK")</f>
        <v>OK</v>
      </c>
      <c r="JF87" t="str">
        <f>IF(JJ43&gt;0,"wrong date","OK")</f>
        <v>OK</v>
      </c>
      <c r="JM87" t="str">
        <f>IF(JQ43&gt;0,"wrong date","OK")</f>
        <v>OK</v>
      </c>
      <c r="JT87" t="str">
        <f>IF(JX43&gt;0,"wrong date","OK")</f>
        <v>OK</v>
      </c>
    </row>
  </sheetData>
  <conditionalFormatting sqref="AH9">
    <cfRule type="expression" dxfId="31" priority="15">
      <formula>$AI$9=0</formula>
    </cfRule>
    <cfRule type="expression" dxfId="30" priority="16">
      <formula>"if+$AG$9=0"</formula>
    </cfRule>
  </conditionalFormatting>
  <conditionalFormatting sqref="AH10:AH12">
    <cfRule type="expression" dxfId="29" priority="13">
      <formula>$AI$9=0</formula>
    </cfRule>
    <cfRule type="expression" dxfId="28" priority="14">
      <formula>"if+$AG$9=0"</formula>
    </cfRule>
  </conditionalFormatting>
  <conditionalFormatting sqref="AM9">
    <cfRule type="expression" dxfId="27" priority="11">
      <formula>$AI$9=0</formula>
    </cfRule>
    <cfRule type="expression" dxfId="26" priority="12">
      <formula>"if+$AG$9=0"</formula>
    </cfRule>
  </conditionalFormatting>
  <conditionalFormatting sqref="AM10:AM12">
    <cfRule type="expression" dxfId="25" priority="9">
      <formula>$AI$9=0</formula>
    </cfRule>
    <cfRule type="expression" dxfId="24" priority="10">
      <formula>"if+$AG$9=0"</formula>
    </cfRule>
  </conditionalFormatting>
  <conditionalFormatting sqref="AR9">
    <cfRule type="expression" dxfId="23" priority="7">
      <formula>$AI$9=0</formula>
    </cfRule>
    <cfRule type="expression" dxfId="22" priority="8">
      <formula>"if+$AG$9=0"</formula>
    </cfRule>
  </conditionalFormatting>
  <conditionalFormatting sqref="AR10:AR12">
    <cfRule type="expression" dxfId="21" priority="5">
      <formula>$AI$9=0</formula>
    </cfRule>
    <cfRule type="expression" dxfId="20" priority="6">
      <formula>"if+$AG$9=0"</formula>
    </cfRule>
  </conditionalFormatting>
  <conditionalFormatting sqref="AW9">
    <cfRule type="expression" dxfId="19" priority="3">
      <formula>$AI$9=0</formula>
    </cfRule>
    <cfRule type="expression" dxfId="18" priority="4">
      <formula>"if+$AG$9=0"</formula>
    </cfRule>
  </conditionalFormatting>
  <conditionalFormatting sqref="AW10:AW12">
    <cfRule type="expression" dxfId="17" priority="1">
      <formula>$AI$9=0</formula>
    </cfRule>
    <cfRule type="expression" dxfId="16" priority="2">
      <formula>"if+$AG$9=0"</formula>
    </cfRule>
  </conditionalFormatting>
  <pageMargins left="0.7" right="0.7" top="0.75" bottom="0.75" header="0.3" footer="0.3"/>
  <pageSetup orientation="portrait" horizontalDpi="0" verticalDpi="0" r:id="rId1"/>
  <drawing r:id="rId2"/>
  <legacyDrawing r:id="rId3"/>
  <tableParts count="5">
    <tablePart r:id="rId4"/>
    <tablePart r:id="rId5"/>
    <tablePart r:id="rId6"/>
    <tablePart r:id="rId7"/>
    <tablePart r:id="rId8"/>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S89"/>
  <sheetViews>
    <sheetView topLeftCell="P1" workbookViewId="0">
      <selection activeCell="X6" sqref="X6"/>
    </sheetView>
  </sheetViews>
  <sheetFormatPr defaultRowHeight="15" x14ac:dyDescent="0.25"/>
  <cols>
    <col min="3" max="3" width="36.42578125" customWidth="1"/>
    <col min="4" max="4" width="30.28515625" customWidth="1"/>
    <col min="5" max="5" width="27.140625" customWidth="1"/>
    <col min="6" max="6" width="15.7109375" customWidth="1"/>
    <col min="7" max="7" width="14" customWidth="1"/>
    <col min="8" max="8" width="36.42578125" customWidth="1"/>
    <col min="9" max="9" width="29.7109375" customWidth="1"/>
    <col min="10" max="12" width="18.140625" customWidth="1"/>
    <col min="13" max="13" width="37.28515625" customWidth="1"/>
    <col min="14" max="14" width="30" customWidth="1"/>
    <col min="15" max="17" width="12.140625" customWidth="1"/>
    <col min="18" max="18" width="12.5703125" customWidth="1"/>
    <col min="19" max="19" width="38" customWidth="1"/>
    <col min="20" max="20" width="30" customWidth="1"/>
    <col min="22" max="22" width="15.7109375" customWidth="1"/>
    <col min="23" max="23" width="11.28515625" customWidth="1"/>
    <col min="24" max="24" width="37.85546875" customWidth="1"/>
    <col min="25" max="25" width="29.5703125" customWidth="1"/>
    <col min="33" max="33" width="12.85546875" customWidth="1"/>
    <col min="38" max="38" width="12.42578125" customWidth="1"/>
    <col min="39" max="39" width="14.140625" customWidth="1"/>
    <col min="43" max="43" width="13.140625" customWidth="1"/>
    <col min="48" max="48" width="12.5703125" customWidth="1"/>
    <col min="53" max="53" width="12.7109375" customWidth="1"/>
    <col min="58" max="58" width="13" customWidth="1"/>
    <col min="64" max="64" width="10.5703125" customWidth="1"/>
    <col min="66" max="66" width="10.28515625" customWidth="1"/>
    <col min="68" max="68" width="10.7109375" customWidth="1"/>
    <col min="69" max="69" width="11.5703125" customWidth="1"/>
    <col min="89" max="89" width="10.7109375" customWidth="1"/>
    <col min="93" max="93" width="11.85546875" customWidth="1"/>
    <col min="94" max="94" width="10.5703125" customWidth="1"/>
    <col min="99" max="99" width="11.28515625" customWidth="1"/>
    <col min="105" max="105" width="11" customWidth="1"/>
    <col min="111" max="111" width="12.140625" customWidth="1"/>
    <col min="116" max="116" width="10.7109375" customWidth="1"/>
    <col min="121" max="121" width="11.140625" customWidth="1"/>
    <col min="126" max="126" width="10.7109375" customWidth="1"/>
    <col min="132" max="132" width="11.7109375" customWidth="1"/>
    <col min="138" max="138" width="12.85546875" customWidth="1"/>
    <col min="143" max="143" width="12.85546875" customWidth="1"/>
    <col min="155" max="155" width="12" customWidth="1"/>
    <col min="160" max="160" width="12.140625" customWidth="1"/>
    <col min="166" max="166" width="13" customWidth="1"/>
    <col min="168" max="168" width="10.85546875" customWidth="1"/>
    <col min="171" max="171" width="11.28515625" customWidth="1"/>
    <col min="176" max="176" width="11.7109375" customWidth="1"/>
    <col min="182" max="182" width="11.28515625" customWidth="1"/>
    <col min="187" max="187" width="11.7109375" customWidth="1"/>
    <col min="200" max="200" width="12" customWidth="1"/>
    <col min="205" max="205" width="13.28515625" customWidth="1"/>
    <col min="210" max="210" width="12.7109375" customWidth="1"/>
    <col min="213" max="213" width="10.5703125" customWidth="1"/>
    <col min="215" max="215" width="12.42578125" customWidth="1"/>
    <col min="219" max="219" width="11" customWidth="1"/>
    <col min="227" max="227" width="11.28515625" customWidth="1"/>
    <col min="232" max="232" width="11" customWidth="1"/>
    <col min="237" max="237" width="12" customWidth="1"/>
    <col min="242" max="242" width="10.7109375" customWidth="1"/>
    <col min="246" max="246" width="14.7109375" customWidth="1"/>
    <col min="247" max="247" width="14.42578125" customWidth="1"/>
    <col min="248" max="248" width="13.85546875" customWidth="1"/>
    <col min="249" max="249" width="16.42578125" customWidth="1"/>
    <col min="250" max="250" width="24.140625" customWidth="1"/>
    <col min="251" max="251" width="18.28515625" customWidth="1"/>
    <col min="268" max="268" width="12.140625" customWidth="1"/>
    <col min="269" max="269" width="19.28515625" customWidth="1"/>
    <col min="271" max="271" width="12.42578125" customWidth="1"/>
    <col min="279" max="279" width="12.5703125" customWidth="1"/>
    <col min="287" max="287" width="12.85546875" customWidth="1"/>
    <col min="295" max="295" width="12.7109375" customWidth="1"/>
    <col min="303" max="303" width="13.140625" customWidth="1"/>
  </cols>
  <sheetData>
    <row r="1" spans="1:305" x14ac:dyDescent="0.25">
      <c r="HQ1" s="4"/>
      <c r="HR1" s="5" t="s">
        <v>100</v>
      </c>
      <c r="HS1" s="5"/>
      <c r="HT1" s="5"/>
      <c r="HU1" s="6">
        <v>3</v>
      </c>
      <c r="HV1" t="s">
        <v>104</v>
      </c>
      <c r="HY1">
        <v>3</v>
      </c>
    </row>
    <row r="2" spans="1:305" x14ac:dyDescent="0.25">
      <c r="HQ2" s="7"/>
      <c r="HR2" s="8" t="s">
        <v>101</v>
      </c>
      <c r="HS2" s="8"/>
      <c r="HT2" s="8"/>
      <c r="HU2" s="9">
        <v>3</v>
      </c>
    </row>
    <row r="3" spans="1:305" x14ac:dyDescent="0.25">
      <c r="HQ3" s="7"/>
      <c r="HR3" s="8" t="s">
        <v>102</v>
      </c>
      <c r="HS3" s="8"/>
      <c r="HT3" s="8"/>
      <c r="HU3" s="9">
        <v>3</v>
      </c>
      <c r="IZ3" t="s">
        <v>112</v>
      </c>
      <c r="JD3" t="s">
        <v>115</v>
      </c>
      <c r="JK3" t="s">
        <v>121</v>
      </c>
      <c r="JL3">
        <v>9</v>
      </c>
      <c r="JS3" t="s">
        <v>121</v>
      </c>
      <c r="JT3">
        <v>10</v>
      </c>
      <c r="KA3" t="s">
        <v>121</v>
      </c>
      <c r="KB3">
        <v>11</v>
      </c>
      <c r="KI3" t="s">
        <v>121</v>
      </c>
      <c r="KJ3">
        <v>12</v>
      </c>
      <c r="KQ3" t="s">
        <v>121</v>
      </c>
      <c r="KR3">
        <v>13</v>
      </c>
    </row>
    <row r="4" spans="1:305" x14ac:dyDescent="0.25">
      <c r="B4" t="s">
        <v>0</v>
      </c>
      <c r="HN4">
        <v>3</v>
      </c>
      <c r="HQ4" s="7"/>
      <c r="HR4" s="8" t="s">
        <v>103</v>
      </c>
      <c r="HS4" s="8"/>
      <c r="HT4" s="8"/>
      <c r="HU4" s="9">
        <v>3</v>
      </c>
      <c r="IZ4" t="s">
        <v>113</v>
      </c>
      <c r="JA4" t="s">
        <v>114</v>
      </c>
      <c r="JD4" t="s">
        <v>116</v>
      </c>
      <c r="JE4" t="s">
        <v>117</v>
      </c>
    </row>
    <row r="5" spans="1:305" x14ac:dyDescent="0.25">
      <c r="B5" t="s">
        <v>6</v>
      </c>
      <c r="EF5" s="4"/>
      <c r="EG5" s="18" t="s">
        <v>10</v>
      </c>
      <c r="EH5" s="5"/>
      <c r="EI5" s="5"/>
      <c r="EJ5" s="6"/>
      <c r="EK5" s="4"/>
      <c r="EL5" s="18" t="s">
        <v>10</v>
      </c>
      <c r="EM5" s="5"/>
      <c r="EN5" s="5"/>
      <c r="EO5" s="6"/>
      <c r="EP5" s="4"/>
      <c r="EQ5" s="5"/>
      <c r="ER5" s="5"/>
      <c r="ES5" s="5"/>
      <c r="ET5" s="6"/>
      <c r="EU5" s="8"/>
      <c r="EW5" s="4"/>
      <c r="EX5" s="18" t="s">
        <v>10</v>
      </c>
      <c r="EY5" s="5"/>
      <c r="EZ5" s="5"/>
      <c r="FA5" s="6"/>
      <c r="FB5" s="4"/>
      <c r="FC5" s="18" t="s">
        <v>10</v>
      </c>
      <c r="FD5" s="5"/>
      <c r="FE5" s="5"/>
      <c r="FF5" s="6"/>
      <c r="FH5" s="4"/>
      <c r="FI5" s="18" t="s">
        <v>10</v>
      </c>
      <c r="FJ5" s="5"/>
      <c r="FK5" s="5"/>
      <c r="FL5" s="6"/>
      <c r="FM5" s="4"/>
      <c r="FN5" s="18" t="s">
        <v>10</v>
      </c>
      <c r="FO5" s="5"/>
      <c r="FP5" s="5"/>
      <c r="FQ5" s="6"/>
      <c r="FR5" s="4"/>
      <c r="FS5" s="5" t="s">
        <v>10</v>
      </c>
      <c r="FT5" s="5"/>
      <c r="FU5" s="5"/>
      <c r="FV5" s="6"/>
      <c r="FX5" s="4"/>
      <c r="FY5" s="18" t="s">
        <v>10</v>
      </c>
      <c r="FZ5" s="5"/>
      <c r="GA5" s="5"/>
      <c r="GB5" s="6"/>
      <c r="GC5" s="4"/>
      <c r="GD5" s="5" t="s">
        <v>10</v>
      </c>
      <c r="GE5" s="5"/>
      <c r="GF5" s="5"/>
      <c r="GG5" s="6"/>
      <c r="GI5" s="4"/>
      <c r="GJ5" s="18" t="s">
        <v>10</v>
      </c>
      <c r="GK5" s="5"/>
      <c r="GL5" s="5"/>
      <c r="GM5" s="6"/>
      <c r="GP5" s="4"/>
      <c r="GQ5" s="18" t="s">
        <v>10</v>
      </c>
      <c r="GR5" s="5"/>
      <c r="GS5" s="5"/>
      <c r="GT5" s="6"/>
      <c r="GU5" s="4"/>
      <c r="GV5" s="18" t="s">
        <v>10</v>
      </c>
      <c r="GW5" s="5"/>
      <c r="GX5" s="5"/>
      <c r="GY5" s="6"/>
      <c r="GZ5" s="4"/>
      <c r="HA5" s="18" t="s">
        <v>10</v>
      </c>
      <c r="HB5" s="5"/>
      <c r="HC5" s="5"/>
      <c r="HD5" s="6"/>
      <c r="HE5" s="4"/>
      <c r="HF5" s="18" t="s">
        <v>10</v>
      </c>
      <c r="HG5" s="5"/>
      <c r="HH5" s="5"/>
      <c r="HI5" s="6"/>
      <c r="HJ5" s="4"/>
      <c r="HK5" s="5"/>
      <c r="HL5" s="5"/>
      <c r="HM5" s="5"/>
      <c r="HN5" s="6"/>
      <c r="HO5" s="8"/>
      <c r="HQ5" s="7"/>
      <c r="HR5" s="8"/>
      <c r="HS5" s="8"/>
      <c r="HT5" s="8"/>
      <c r="HU5" s="9"/>
      <c r="IL5" s="8"/>
      <c r="IZ5">
        <v>-7</v>
      </c>
      <c r="JA5">
        <v>16</v>
      </c>
      <c r="JD5">
        <v>-7</v>
      </c>
      <c r="JE5">
        <v>5</v>
      </c>
      <c r="JG5" t="s">
        <v>184</v>
      </c>
      <c r="JH5" t="s">
        <v>185</v>
      </c>
      <c r="JI5" t="s">
        <v>181</v>
      </c>
      <c r="JJ5" t="s">
        <v>127</v>
      </c>
      <c r="JK5" t="s">
        <v>123</v>
      </c>
      <c r="JL5" t="s">
        <v>124</v>
      </c>
      <c r="JM5" t="s">
        <v>70</v>
      </c>
      <c r="JO5" t="s">
        <v>184</v>
      </c>
      <c r="JP5" t="s">
        <v>185</v>
      </c>
      <c r="JR5" t="s">
        <v>127</v>
      </c>
      <c r="JS5" t="s">
        <v>123</v>
      </c>
      <c r="JT5" t="s">
        <v>124</v>
      </c>
      <c r="JU5" t="s">
        <v>70</v>
      </c>
      <c r="JW5" t="s">
        <v>184</v>
      </c>
      <c r="JX5" t="s">
        <v>185</v>
      </c>
      <c r="JZ5" t="s">
        <v>127</v>
      </c>
      <c r="KA5" t="s">
        <v>123</v>
      </c>
      <c r="KB5" t="s">
        <v>124</v>
      </c>
      <c r="KC5" t="s">
        <v>70</v>
      </c>
      <c r="KE5" t="s">
        <v>184</v>
      </c>
      <c r="KF5" t="s">
        <v>185</v>
      </c>
      <c r="KH5" t="s">
        <v>127</v>
      </c>
      <c r="KI5" t="s">
        <v>123</v>
      </c>
      <c r="KJ5" t="s">
        <v>124</v>
      </c>
      <c r="KK5" t="s">
        <v>70</v>
      </c>
      <c r="KM5" t="s">
        <v>184</v>
      </c>
      <c r="KN5" t="s">
        <v>185</v>
      </c>
      <c r="KP5" t="s">
        <v>127</v>
      </c>
      <c r="KQ5" t="s">
        <v>123</v>
      </c>
      <c r="KR5" t="s">
        <v>124</v>
      </c>
      <c r="KS5" t="s">
        <v>70</v>
      </c>
    </row>
    <row r="6" spans="1:305" x14ac:dyDescent="0.25">
      <c r="D6" t="s">
        <v>7</v>
      </c>
      <c r="G6" t="s">
        <v>6</v>
      </c>
      <c r="K6" t="s">
        <v>10</v>
      </c>
      <c r="T6" t="s">
        <v>6</v>
      </c>
      <c r="V6" t="s">
        <v>16</v>
      </c>
      <c r="X6" t="s">
        <v>16</v>
      </c>
      <c r="AA6" t="s">
        <v>18</v>
      </c>
      <c r="AB6" t="s">
        <v>19</v>
      </c>
      <c r="AE6" s="4" t="s">
        <v>197</v>
      </c>
      <c r="AF6" s="5" t="s">
        <v>136</v>
      </c>
      <c r="AG6" s="5"/>
      <c r="AH6" s="5"/>
      <c r="AI6" s="6"/>
      <c r="AJ6" s="4"/>
      <c r="AK6" s="5"/>
      <c r="AL6" s="5"/>
      <c r="AM6" s="5"/>
      <c r="AN6" s="6"/>
      <c r="AO6" s="4"/>
      <c r="AP6" s="5"/>
      <c r="AQ6" s="5"/>
      <c r="AR6" s="5"/>
      <c r="AS6" s="6"/>
      <c r="AT6" s="4"/>
      <c r="AU6" s="5"/>
      <c r="AV6" s="5"/>
      <c r="AW6" s="5"/>
      <c r="AX6" s="6"/>
      <c r="AY6" s="4"/>
      <c r="AZ6" s="5"/>
      <c r="BA6" s="5"/>
      <c r="BB6" s="5"/>
      <c r="BC6" s="6"/>
      <c r="BD6" s="4"/>
      <c r="BE6" s="5"/>
      <c r="BF6" s="5"/>
      <c r="BG6" s="5"/>
      <c r="BH6" s="6"/>
      <c r="BJ6" s="5" t="s">
        <v>199</v>
      </c>
      <c r="BL6" s="5"/>
      <c r="BM6" s="5"/>
      <c r="BN6" s="6"/>
      <c r="BO6" s="4"/>
      <c r="BP6" s="5"/>
      <c r="BQ6" s="5"/>
      <c r="BR6" s="5"/>
      <c r="BS6" s="6"/>
      <c r="BT6" s="5"/>
      <c r="BU6" s="5"/>
      <c r="BV6" s="5"/>
      <c r="BW6" s="5"/>
      <c r="BX6" s="5"/>
      <c r="BY6" s="5"/>
      <c r="BZ6" s="5"/>
      <c r="CA6" s="5"/>
      <c r="CB6" s="5"/>
      <c r="CC6" s="5"/>
      <c r="CD6" s="5"/>
      <c r="CE6" s="5"/>
      <c r="CF6" s="5"/>
      <c r="CG6" s="5"/>
      <c r="CH6" s="5"/>
      <c r="CI6" s="4"/>
      <c r="CJ6" s="5"/>
      <c r="CK6" s="5"/>
      <c r="CL6" s="5"/>
      <c r="CM6" s="6"/>
      <c r="CN6" s="4"/>
      <c r="CO6" s="5"/>
      <c r="CP6" s="5"/>
      <c r="CQ6" s="5"/>
      <c r="CR6" s="6"/>
      <c r="CS6" s="4"/>
      <c r="CT6" s="5"/>
      <c r="CU6" s="5"/>
      <c r="CV6" s="5"/>
      <c r="CW6" s="6"/>
      <c r="CY6" s="4" t="s">
        <v>202</v>
      </c>
      <c r="CZ6" s="5"/>
      <c r="DA6" s="5"/>
      <c r="DB6" s="5"/>
      <c r="DC6" s="5"/>
      <c r="DD6" s="6"/>
      <c r="DE6" s="4"/>
      <c r="DF6" s="5"/>
      <c r="DG6" s="5"/>
      <c r="DH6" s="5"/>
      <c r="DI6" s="6"/>
      <c r="DJ6" s="4"/>
      <c r="DK6" s="5"/>
      <c r="DL6" s="5"/>
      <c r="DM6" s="5"/>
      <c r="DN6" s="6"/>
      <c r="DO6" s="4"/>
      <c r="DP6" s="5"/>
      <c r="DQ6" s="5"/>
      <c r="DR6" s="5"/>
      <c r="DS6" s="6"/>
      <c r="DT6" s="4"/>
      <c r="DU6" s="5"/>
      <c r="DV6" s="5"/>
      <c r="DW6" s="5"/>
      <c r="DX6" s="6"/>
      <c r="DZ6" s="4"/>
      <c r="EA6" s="5"/>
      <c r="EB6" s="5"/>
      <c r="EC6" s="5"/>
      <c r="ED6" s="6"/>
      <c r="EF6" s="7"/>
      <c r="EG6" s="8"/>
      <c r="EH6" s="8"/>
      <c r="EI6" s="8"/>
      <c r="EJ6" s="9"/>
      <c r="EK6" s="7"/>
      <c r="EL6" s="8"/>
      <c r="EM6" s="8"/>
      <c r="EN6" s="8"/>
      <c r="EO6" s="9"/>
      <c r="EP6" s="7"/>
      <c r="EQ6" s="8"/>
      <c r="ER6" s="8"/>
      <c r="ES6" s="8"/>
      <c r="ET6" s="9"/>
      <c r="EU6" s="8"/>
      <c r="EW6" s="7"/>
      <c r="EX6" s="8"/>
      <c r="EY6" s="8"/>
      <c r="EZ6" s="8"/>
      <c r="FA6" s="9"/>
      <c r="FB6" s="7"/>
      <c r="FC6" s="8"/>
      <c r="FD6" s="8"/>
      <c r="FE6" s="8"/>
      <c r="FF6" s="9"/>
      <c r="FH6" s="7"/>
      <c r="FI6" s="8"/>
      <c r="FJ6" s="8"/>
      <c r="FK6" s="8"/>
      <c r="FL6" s="9"/>
      <c r="FM6" s="7"/>
      <c r="FN6" s="8"/>
      <c r="FO6" s="8"/>
      <c r="FP6" s="8"/>
      <c r="FQ6" s="9"/>
      <c r="FR6" s="7"/>
      <c r="FS6" s="8"/>
      <c r="FT6" s="8"/>
      <c r="FU6" s="8"/>
      <c r="FV6" s="9"/>
      <c r="FX6" s="7"/>
      <c r="FY6" s="8"/>
      <c r="FZ6" s="8"/>
      <c r="GA6" s="8"/>
      <c r="GB6" s="9"/>
      <c r="GC6" s="7"/>
      <c r="GD6" s="8"/>
      <c r="GE6" s="8"/>
      <c r="GF6" s="8"/>
      <c r="GG6" s="9"/>
      <c r="GI6" s="7"/>
      <c r="GJ6" s="8"/>
      <c r="GK6" s="8"/>
      <c r="GL6" s="8"/>
      <c r="GM6" s="9"/>
      <c r="GP6" s="7"/>
      <c r="GQ6" s="8"/>
      <c r="GR6" s="8"/>
      <c r="GS6" s="8"/>
      <c r="GT6" s="9"/>
      <c r="GU6" s="7"/>
      <c r="GV6" s="8"/>
      <c r="GW6" s="8"/>
      <c r="GX6" s="8"/>
      <c r="GY6" s="9"/>
      <c r="GZ6" s="7"/>
      <c r="HA6" s="8"/>
      <c r="HB6" s="8"/>
      <c r="HC6" s="8"/>
      <c r="HD6" s="9"/>
      <c r="HE6" s="7"/>
      <c r="HF6" s="8"/>
      <c r="HG6" s="8"/>
      <c r="HH6" s="8"/>
      <c r="HI6" s="9"/>
      <c r="HJ6" s="7"/>
      <c r="HK6" s="8"/>
      <c r="HL6" s="8"/>
      <c r="HM6" s="8"/>
      <c r="HN6" s="9"/>
      <c r="HO6" s="8"/>
      <c r="HQ6" s="7"/>
      <c r="HR6" s="8" t="s">
        <v>64</v>
      </c>
      <c r="HS6" s="8"/>
      <c r="HT6" s="8"/>
      <c r="HU6" s="9"/>
      <c r="IL6" s="8"/>
      <c r="IZ6">
        <v>-6</v>
      </c>
      <c r="JA6">
        <v>16</v>
      </c>
      <c r="JD6">
        <v>-6</v>
      </c>
      <c r="JE6">
        <v>5</v>
      </c>
      <c r="JG6" t="b">
        <f>ISNUMBER(SEARCH(9,$JI$6))</f>
        <v>1</v>
      </c>
      <c r="JH6">
        <f>IF($JG6=FALSE,IF(Nine7[Select]&gt;=1,1,0),0)</f>
        <v>0</v>
      </c>
      <c r="JI6" t="s">
        <v>198</v>
      </c>
      <c r="JJ6" t="str">
        <f>Nine7[[#This Row],[Select]]&amp;":"&amp;COUNTIF($JL$6:JL6,JL6)</f>
        <v>1:1</v>
      </c>
      <c r="JK6" t="s">
        <v>234</v>
      </c>
      <c r="JL6">
        <f>$AH$8</f>
        <v>1</v>
      </c>
      <c r="JM6">
        <v>6</v>
      </c>
      <c r="JO6" t="b">
        <f>ISNUMBER(SEARCH(10,$JI6))</f>
        <v>1</v>
      </c>
      <c r="JP6">
        <f>IF($JO6=FALSE,IF(Ten_8[Select]&gt;=1,1,0),0)</f>
        <v>0</v>
      </c>
      <c r="JR6" t="str">
        <f>Ten_8[[#This Row],[Select]]&amp;":"&amp;COUNTIF($JT$6:JT6,JT6)</f>
        <v>0:1</v>
      </c>
      <c r="JS6" t="s">
        <v>234</v>
      </c>
      <c r="JT6">
        <f>$AH$9</f>
        <v>0</v>
      </c>
      <c r="JU6">
        <v>6</v>
      </c>
      <c r="JW6" t="b">
        <f>ISNUMBER(SEARCH(11,$JI6))</f>
        <v>0</v>
      </c>
      <c r="JX6">
        <f>IF($JW6=FALSE,IF(eleven9[Select]&gt;=1,1,0),0)</f>
        <v>0</v>
      </c>
      <c r="JZ6" t="str">
        <f>eleven9[[#This Row],[Select]]&amp;":"&amp;COUNTIF($KB$6:KB6,KB6)</f>
        <v>0:1</v>
      </c>
      <c r="KA6" t="s">
        <v>234</v>
      </c>
      <c r="KB6">
        <f>$AH$10</f>
        <v>0</v>
      </c>
      <c r="KC6">
        <v>6</v>
      </c>
      <c r="KE6" t="b">
        <f>ISNUMBER(SEARCH(12,$JI6))</f>
        <v>0</v>
      </c>
      <c r="KF6">
        <f>IF($KE6=FALSE,IF(twelve10[Select]&gt;=1,1,0),0)</f>
        <v>0</v>
      </c>
      <c r="KH6" t="str">
        <f>twelve10[[#This Row],[Select]]&amp;":"&amp;COUNTIF($KJ$6:KJ6,KJ6)</f>
        <v>0:1</v>
      </c>
      <c r="KI6" t="s">
        <v>234</v>
      </c>
      <c r="KJ6">
        <f>$AH$11</f>
        <v>0</v>
      </c>
      <c r="KK6">
        <v>6</v>
      </c>
      <c r="KM6" t="b">
        <f>ISNUMBER(SEARCH(13,$JI6))</f>
        <v>0</v>
      </c>
      <c r="KN6">
        <f>IF($KM6=FALSE,IF(thirteen11[Select]&gt;=1,1,0),0)</f>
        <v>0</v>
      </c>
      <c r="KP6" t="str">
        <f>thirteen11[[#This Row],[Select]]&amp;":"&amp;COUNTIF($KR$6:KR6,KR6)</f>
        <v>0:1</v>
      </c>
      <c r="KQ6" t="s">
        <v>234</v>
      </c>
      <c r="KR6">
        <f>$AH$12</f>
        <v>0</v>
      </c>
      <c r="KS6">
        <v>6</v>
      </c>
    </row>
    <row r="7" spans="1:305" x14ac:dyDescent="0.25">
      <c r="A7" t="s">
        <v>121</v>
      </c>
      <c r="B7" t="s">
        <v>118</v>
      </c>
      <c r="C7" t="s">
        <v>119</v>
      </c>
      <c r="D7" t="s">
        <v>135</v>
      </c>
      <c r="E7" t="s">
        <v>105</v>
      </c>
      <c r="F7" t="s">
        <v>120</v>
      </c>
      <c r="G7" t="s">
        <v>8</v>
      </c>
      <c r="H7" t="s">
        <v>110</v>
      </c>
      <c r="I7" t="s">
        <v>9</v>
      </c>
      <c r="J7" t="s">
        <v>82</v>
      </c>
      <c r="K7" t="s">
        <v>107</v>
      </c>
      <c r="M7" t="s">
        <v>11</v>
      </c>
      <c r="N7" t="s">
        <v>12</v>
      </c>
      <c r="O7" t="s">
        <v>106</v>
      </c>
      <c r="P7" t="s">
        <v>111</v>
      </c>
      <c r="Q7" t="s">
        <v>13</v>
      </c>
      <c r="R7" t="s">
        <v>83</v>
      </c>
      <c r="S7" t="s">
        <v>84</v>
      </c>
      <c r="T7" t="s">
        <v>14</v>
      </c>
      <c r="U7" t="s">
        <v>15</v>
      </c>
      <c r="V7" t="s">
        <v>14</v>
      </c>
      <c r="X7" t="s">
        <v>15</v>
      </c>
      <c r="Z7" t="s">
        <v>17</v>
      </c>
      <c r="AB7" t="s">
        <v>20</v>
      </c>
      <c r="AC7" t="s">
        <v>21</v>
      </c>
      <c r="AD7" t="s">
        <v>22</v>
      </c>
      <c r="AE7" s="10" t="s">
        <v>24</v>
      </c>
      <c r="AF7" s="8" t="s">
        <v>34</v>
      </c>
      <c r="AG7" s="8" t="s">
        <v>25</v>
      </c>
      <c r="AH7" s="8" t="s">
        <v>26</v>
      </c>
      <c r="AI7" s="9" t="s">
        <v>27</v>
      </c>
      <c r="AJ7" s="10" t="s">
        <v>28</v>
      </c>
      <c r="AK7" s="8" t="s">
        <v>34</v>
      </c>
      <c r="AL7" s="8" t="s">
        <v>25</v>
      </c>
      <c r="AM7" s="8" t="s">
        <v>26</v>
      </c>
      <c r="AN7" s="9" t="s">
        <v>29</v>
      </c>
      <c r="AO7" s="10" t="s">
        <v>30</v>
      </c>
      <c r="AP7" s="8" t="s">
        <v>34</v>
      </c>
      <c r="AQ7" s="8" t="s">
        <v>25</v>
      </c>
      <c r="AR7" s="8" t="s">
        <v>26</v>
      </c>
      <c r="AS7" s="9" t="s">
        <v>29</v>
      </c>
      <c r="AT7" s="10" t="s">
        <v>31</v>
      </c>
      <c r="AU7" s="8" t="s">
        <v>34</v>
      </c>
      <c r="AV7" s="8" t="s">
        <v>25</v>
      </c>
      <c r="AW7" s="8" t="s">
        <v>26</v>
      </c>
      <c r="AX7" s="9" t="s">
        <v>29</v>
      </c>
      <c r="AY7" s="10" t="s">
        <v>32</v>
      </c>
      <c r="AZ7" s="8" t="s">
        <v>34</v>
      </c>
      <c r="BA7" s="8" t="s">
        <v>25</v>
      </c>
      <c r="BB7" s="8" t="s">
        <v>26</v>
      </c>
      <c r="BC7" s="9" t="s">
        <v>29</v>
      </c>
      <c r="BD7" s="10" t="s">
        <v>33</v>
      </c>
      <c r="BE7" s="8" t="s">
        <v>34</v>
      </c>
      <c r="BF7" s="8" t="s">
        <v>25</v>
      </c>
      <c r="BG7" s="8" t="s">
        <v>26</v>
      </c>
      <c r="BH7" s="9" t="s">
        <v>29</v>
      </c>
      <c r="BJ7" s="10" t="s">
        <v>35</v>
      </c>
      <c r="BK7" s="8" t="s">
        <v>34</v>
      </c>
      <c r="BL7" s="8" t="s">
        <v>25</v>
      </c>
      <c r="BM7" s="8" t="s">
        <v>26</v>
      </c>
      <c r="BN7" s="9" t="s">
        <v>29</v>
      </c>
      <c r="BO7" s="10" t="s">
        <v>37</v>
      </c>
      <c r="BP7" s="8" t="s">
        <v>34</v>
      </c>
      <c r="BQ7" s="8" t="s">
        <v>25</v>
      </c>
      <c r="BR7" s="8" t="s">
        <v>26</v>
      </c>
      <c r="BS7" s="9" t="s">
        <v>29</v>
      </c>
      <c r="BT7" s="10" t="s">
        <v>42</v>
      </c>
      <c r="BU7" s="8" t="s">
        <v>34</v>
      </c>
      <c r="BV7" s="8" t="s">
        <v>25</v>
      </c>
      <c r="BW7" s="8" t="s">
        <v>26</v>
      </c>
      <c r="BX7" s="9" t="s">
        <v>29</v>
      </c>
      <c r="BY7" s="10" t="s">
        <v>200</v>
      </c>
      <c r="BZ7" s="8" t="s">
        <v>34</v>
      </c>
      <c r="CA7" s="8" t="s">
        <v>25</v>
      </c>
      <c r="CB7" s="8" t="s">
        <v>26</v>
      </c>
      <c r="CC7" s="9" t="s">
        <v>29</v>
      </c>
      <c r="CD7" s="10" t="s">
        <v>201</v>
      </c>
      <c r="CE7" s="8" t="s">
        <v>34</v>
      </c>
      <c r="CF7" s="8" t="s">
        <v>25</v>
      </c>
      <c r="CG7" s="8" t="s">
        <v>26</v>
      </c>
      <c r="CH7" s="9" t="s">
        <v>29</v>
      </c>
      <c r="CI7" s="10" t="s">
        <v>38</v>
      </c>
      <c r="CJ7" s="8" t="s">
        <v>34</v>
      </c>
      <c r="CK7" s="8" t="s">
        <v>25</v>
      </c>
      <c r="CL7" s="8" t="s">
        <v>26</v>
      </c>
      <c r="CM7" s="9" t="s">
        <v>29</v>
      </c>
      <c r="CN7" s="10" t="s">
        <v>39</v>
      </c>
      <c r="CO7" s="8" t="s">
        <v>34</v>
      </c>
      <c r="CP7" s="8" t="s">
        <v>25</v>
      </c>
      <c r="CQ7" s="8" t="s">
        <v>26</v>
      </c>
      <c r="CR7" s="9" t="s">
        <v>29</v>
      </c>
      <c r="CS7" s="10" t="s">
        <v>40</v>
      </c>
      <c r="CT7" s="8" t="s">
        <v>34</v>
      </c>
      <c r="CU7" s="8" t="s">
        <v>25</v>
      </c>
      <c r="CV7" s="8" t="s">
        <v>26</v>
      </c>
      <c r="CW7" s="9" t="s">
        <v>29</v>
      </c>
      <c r="CY7" s="10" t="s">
        <v>203</v>
      </c>
      <c r="CZ7" s="8" t="s">
        <v>34</v>
      </c>
      <c r="DA7" s="8" t="s">
        <v>25</v>
      </c>
      <c r="DB7" s="8" t="s">
        <v>26</v>
      </c>
      <c r="DC7" s="8" t="s">
        <v>29</v>
      </c>
      <c r="DD7" s="9"/>
      <c r="DE7" s="10" t="s">
        <v>204</v>
      </c>
      <c r="DF7" s="8" t="s">
        <v>34</v>
      </c>
      <c r="DG7" s="8" t="s">
        <v>25</v>
      </c>
      <c r="DH7" s="8" t="s">
        <v>26</v>
      </c>
      <c r="DI7" s="9" t="s">
        <v>29</v>
      </c>
      <c r="DJ7" s="10" t="s">
        <v>205</v>
      </c>
      <c r="DK7" s="8" t="s">
        <v>34</v>
      </c>
      <c r="DL7" s="8" t="s">
        <v>25</v>
      </c>
      <c r="DM7" s="8" t="s">
        <v>26</v>
      </c>
      <c r="DN7" s="9" t="s">
        <v>29</v>
      </c>
      <c r="DO7" s="10" t="s">
        <v>206</v>
      </c>
      <c r="DP7" s="8" t="s">
        <v>34</v>
      </c>
      <c r="DQ7" s="8" t="s">
        <v>25</v>
      </c>
      <c r="DR7" s="8" t="s">
        <v>26</v>
      </c>
      <c r="DS7" s="9" t="s">
        <v>29</v>
      </c>
      <c r="DT7" s="10" t="s">
        <v>43</v>
      </c>
      <c r="DU7" s="8" t="s">
        <v>34</v>
      </c>
      <c r="DV7" s="8" t="s">
        <v>25</v>
      </c>
      <c r="DW7" s="8" t="s">
        <v>26</v>
      </c>
      <c r="DX7" s="9" t="s">
        <v>29</v>
      </c>
      <c r="DZ7" s="10" t="s">
        <v>207</v>
      </c>
      <c r="EA7" s="8" t="s">
        <v>34</v>
      </c>
      <c r="EB7" s="8" t="s">
        <v>25</v>
      </c>
      <c r="EC7" s="8" t="s">
        <v>26</v>
      </c>
      <c r="ED7" s="9" t="s">
        <v>29</v>
      </c>
      <c r="EF7" s="10" t="s">
        <v>87</v>
      </c>
      <c r="EG7" s="8" t="s">
        <v>34</v>
      </c>
      <c r="EH7" s="8" t="s">
        <v>25</v>
      </c>
      <c r="EI7" s="8" t="s">
        <v>26</v>
      </c>
      <c r="EJ7" s="9" t="s">
        <v>29</v>
      </c>
      <c r="EK7" s="10" t="s">
        <v>88</v>
      </c>
      <c r="EL7" s="8" t="s">
        <v>34</v>
      </c>
      <c r="EM7" s="8" t="s">
        <v>25</v>
      </c>
      <c r="EN7" s="8" t="s">
        <v>26</v>
      </c>
      <c r="EO7" s="9" t="s">
        <v>29</v>
      </c>
      <c r="EP7" s="20" t="s">
        <v>57</v>
      </c>
      <c r="EQ7" s="8" t="s">
        <v>34</v>
      </c>
      <c r="ER7" s="8" t="s">
        <v>25</v>
      </c>
      <c r="ES7" s="8" t="s">
        <v>26</v>
      </c>
      <c r="ET7" s="9" t="s">
        <v>29</v>
      </c>
      <c r="EU7" s="8"/>
      <c r="EW7" s="10" t="s">
        <v>46</v>
      </c>
      <c r="EX7" s="8" t="s">
        <v>34</v>
      </c>
      <c r="EY7" s="8" t="s">
        <v>25</v>
      </c>
      <c r="EZ7" s="8" t="s">
        <v>26</v>
      </c>
      <c r="FA7" s="9" t="s">
        <v>29</v>
      </c>
      <c r="FB7" s="10" t="s">
        <v>47</v>
      </c>
      <c r="FC7" s="8" t="s">
        <v>34</v>
      </c>
      <c r="FD7" s="8" t="s">
        <v>25</v>
      </c>
      <c r="FE7" s="8" t="s">
        <v>26</v>
      </c>
      <c r="FF7" s="9" t="s">
        <v>29</v>
      </c>
      <c r="FH7" s="10" t="s">
        <v>49</v>
      </c>
      <c r="FI7" s="8" t="s">
        <v>34</v>
      </c>
      <c r="FJ7" s="8" t="s">
        <v>25</v>
      </c>
      <c r="FK7" s="8" t="s">
        <v>26</v>
      </c>
      <c r="FL7" s="9" t="s">
        <v>29</v>
      </c>
      <c r="FM7" s="10" t="s">
        <v>50</v>
      </c>
      <c r="FN7" s="8" t="s">
        <v>34</v>
      </c>
      <c r="FO7" s="8" t="s">
        <v>25</v>
      </c>
      <c r="FP7" s="8" t="s">
        <v>26</v>
      </c>
      <c r="FQ7" s="9" t="s">
        <v>29</v>
      </c>
      <c r="FR7" s="10" t="s">
        <v>51</v>
      </c>
      <c r="FS7" s="8" t="s">
        <v>34</v>
      </c>
      <c r="FT7" s="8" t="s">
        <v>25</v>
      </c>
      <c r="FU7" s="8" t="s">
        <v>26</v>
      </c>
      <c r="FV7" s="9" t="s">
        <v>29</v>
      </c>
      <c r="FX7" s="10" t="s">
        <v>53</v>
      </c>
      <c r="FY7" s="8" t="s">
        <v>34</v>
      </c>
      <c r="FZ7" s="8" t="s">
        <v>25</v>
      </c>
      <c r="GA7" s="8" t="s">
        <v>26</v>
      </c>
      <c r="GB7" s="9" t="s">
        <v>29</v>
      </c>
      <c r="GC7" s="10" t="s">
        <v>54</v>
      </c>
      <c r="GD7" s="8" t="s">
        <v>34</v>
      </c>
      <c r="GE7" s="8" t="s">
        <v>25</v>
      </c>
      <c r="GF7" s="8" t="s">
        <v>26</v>
      </c>
      <c r="GG7" s="9" t="s">
        <v>29</v>
      </c>
      <c r="GI7" s="10" t="s">
        <v>56</v>
      </c>
      <c r="GJ7" s="8" t="s">
        <v>34</v>
      </c>
      <c r="GK7" s="8" t="s">
        <v>25</v>
      </c>
      <c r="GL7" s="8" t="s">
        <v>26</v>
      </c>
      <c r="GM7" s="9" t="s">
        <v>29</v>
      </c>
      <c r="GP7" s="10" t="s">
        <v>60</v>
      </c>
      <c r="GQ7" s="8" t="s">
        <v>34</v>
      </c>
      <c r="GR7" s="8" t="s">
        <v>25</v>
      </c>
      <c r="GS7" s="8" t="s">
        <v>26</v>
      </c>
      <c r="GT7" s="9" t="s">
        <v>29</v>
      </c>
      <c r="GU7" s="10" t="s">
        <v>61</v>
      </c>
      <c r="GV7" s="8" t="s">
        <v>34</v>
      </c>
      <c r="GW7" s="8" t="s">
        <v>25</v>
      </c>
      <c r="GX7" s="8" t="s">
        <v>26</v>
      </c>
      <c r="GY7" s="9" t="s">
        <v>29</v>
      </c>
      <c r="GZ7" s="10" t="s">
        <v>62</v>
      </c>
      <c r="HA7" s="8" t="s">
        <v>34</v>
      </c>
      <c r="HB7" s="8" t="s">
        <v>25</v>
      </c>
      <c r="HC7" s="8" t="s">
        <v>26</v>
      </c>
      <c r="HD7" s="9" t="s">
        <v>29</v>
      </c>
      <c r="HE7" s="10" t="s">
        <v>63</v>
      </c>
      <c r="HF7" s="8" t="s">
        <v>34</v>
      </c>
      <c r="HG7" s="8" t="s">
        <v>25</v>
      </c>
      <c r="HH7" s="8" t="s">
        <v>26</v>
      </c>
      <c r="HI7" s="9" t="s">
        <v>29</v>
      </c>
      <c r="HJ7" s="20" t="s">
        <v>209</v>
      </c>
      <c r="HK7" s="8" t="s">
        <v>34</v>
      </c>
      <c r="HL7" s="8" t="s">
        <v>25</v>
      </c>
      <c r="HM7" s="8" t="s">
        <v>26</v>
      </c>
      <c r="HN7" s="9" t="s">
        <v>29</v>
      </c>
      <c r="HO7" s="8"/>
      <c r="HQ7" s="7" t="s">
        <v>65</v>
      </c>
      <c r="HR7" s="8" t="s">
        <v>34</v>
      </c>
      <c r="HS7" s="8" t="s">
        <v>25</v>
      </c>
      <c r="HT7" s="8" t="s">
        <v>26</v>
      </c>
      <c r="HU7" s="9" t="s">
        <v>29</v>
      </c>
      <c r="HV7" s="4" t="s">
        <v>66</v>
      </c>
      <c r="HW7" s="5" t="s">
        <v>34</v>
      </c>
      <c r="HX7" s="5" t="s">
        <v>25</v>
      </c>
      <c r="HY7" s="5" t="s">
        <v>26</v>
      </c>
      <c r="HZ7" s="6" t="s">
        <v>29</v>
      </c>
      <c r="IA7" s="4" t="s">
        <v>67</v>
      </c>
      <c r="IB7" s="5" t="s">
        <v>34</v>
      </c>
      <c r="IC7" s="5" t="s">
        <v>25</v>
      </c>
      <c r="ID7" s="5" t="s">
        <v>26</v>
      </c>
      <c r="IE7" s="6" t="s">
        <v>29</v>
      </c>
      <c r="IF7" s="4" t="s">
        <v>68</v>
      </c>
      <c r="IG7" s="5" t="s">
        <v>34</v>
      </c>
      <c r="IH7" s="5" t="s">
        <v>25</v>
      </c>
      <c r="II7" s="5" t="s">
        <v>26</v>
      </c>
      <c r="IJ7" s="6" t="s">
        <v>29</v>
      </c>
      <c r="IL7" s="8" t="s">
        <v>243</v>
      </c>
      <c r="IM7" t="s">
        <v>108</v>
      </c>
      <c r="IN7" t="s">
        <v>93</v>
      </c>
      <c r="IO7" t="s">
        <v>109</v>
      </c>
      <c r="IP7" t="s">
        <v>79</v>
      </c>
      <c r="IQ7" t="s">
        <v>190</v>
      </c>
      <c r="IR7" t="s">
        <v>80</v>
      </c>
      <c r="IZ7">
        <v>-5</v>
      </c>
      <c r="JA7">
        <v>16</v>
      </c>
      <c r="JD7">
        <v>-5</v>
      </c>
      <c r="JE7">
        <v>5</v>
      </c>
      <c r="JG7" t="b">
        <f t="shared" ref="JG7:JG45" si="0">ISNUMBER(SEARCH(9,JI7))</f>
        <v>1</v>
      </c>
      <c r="JH7">
        <f>IF($JG7=FALSE,IF(Nine7[Select]&gt;=1,1,0),0)</f>
        <v>0</v>
      </c>
      <c r="JI7" t="s">
        <v>198</v>
      </c>
      <c r="JJ7" t="str">
        <f>Nine7[[#This Row],[Select]]&amp;":"&amp;COUNTIF($JL$6:JL7,JL7)</f>
        <v>0:1</v>
      </c>
      <c r="JK7" t="s">
        <v>235</v>
      </c>
      <c r="JL7">
        <f>$AM$8</f>
        <v>0</v>
      </c>
      <c r="JM7">
        <v>6</v>
      </c>
      <c r="JO7" t="b">
        <f t="shared" ref="JO7:JO45" si="1">ISNUMBER(SEARCH(10,$JI7))</f>
        <v>1</v>
      </c>
      <c r="JP7">
        <f>IF($JO7=FALSE,IF(Ten_8[Select]&gt;=1,1,0),0)</f>
        <v>0</v>
      </c>
      <c r="JR7" t="str">
        <f>Ten_8[[#This Row],[Select]]&amp;":"&amp;COUNTIF($JT$6:JT7,JT7)</f>
        <v>1:1</v>
      </c>
      <c r="JS7" t="s">
        <v>235</v>
      </c>
      <c r="JT7">
        <f>$AM$9</f>
        <v>1</v>
      </c>
      <c r="JU7">
        <v>6</v>
      </c>
      <c r="JW7" t="b">
        <f t="shared" ref="JW7:JW45" si="2">ISNUMBER(SEARCH(11,$JI7))</f>
        <v>0</v>
      </c>
      <c r="JX7">
        <f>IF($JW7=FALSE,IF(eleven9[Select]&gt;=1,1,0),0)</f>
        <v>0</v>
      </c>
      <c r="JZ7" t="str">
        <f>eleven9[[#This Row],[Select]]&amp;":"&amp;COUNTIF($KB$6:KB7,KB7)</f>
        <v>0:2</v>
      </c>
      <c r="KA7" t="s">
        <v>235</v>
      </c>
      <c r="KB7">
        <f>$AM$10</f>
        <v>0</v>
      </c>
      <c r="KC7">
        <v>6</v>
      </c>
      <c r="KE7" t="b">
        <f t="shared" ref="KE7:KE45" si="3">ISNUMBER(SEARCH(12,$JI7))</f>
        <v>0</v>
      </c>
      <c r="KF7">
        <f>IF($KE7=FALSE,IF(twelve10[Select]&gt;=1,1,0),0)</f>
        <v>0</v>
      </c>
      <c r="KH7" t="str">
        <f>twelve10[[#This Row],[Select]]&amp;":"&amp;COUNTIF($KJ$6:KJ7,KJ7)</f>
        <v>0:2</v>
      </c>
      <c r="KI7" t="s">
        <v>235</v>
      </c>
      <c r="KJ7">
        <f>$AM$11</f>
        <v>0</v>
      </c>
      <c r="KK7">
        <v>6</v>
      </c>
      <c r="KM7" t="b">
        <f t="shared" ref="KM7:KM45" si="4">ISNUMBER(SEARCH(13,$JI7))</f>
        <v>0</v>
      </c>
      <c r="KN7">
        <f>IF($KM7=FALSE,IF(thirteen11[Select]&gt;=1,1,0),0)</f>
        <v>0</v>
      </c>
      <c r="KP7" t="str">
        <f>thirteen11[[#This Row],[Select]]&amp;":"&amp;COUNTIF($KR$6:KR7,KR7)</f>
        <v>0:2</v>
      </c>
      <c r="KQ7" t="s">
        <v>235</v>
      </c>
      <c r="KR7">
        <f>$AM$12</f>
        <v>0</v>
      </c>
      <c r="KS7">
        <v>6</v>
      </c>
    </row>
    <row r="8" spans="1:305" x14ac:dyDescent="0.25">
      <c r="A8">
        <v>9</v>
      </c>
      <c r="B8">
        <v>20</v>
      </c>
      <c r="C8" s="3">
        <v>20</v>
      </c>
      <c r="D8" s="3">
        <v>0</v>
      </c>
      <c r="E8">
        <f>-ROUNDDOWN(D8/20,0)</f>
        <v>0</v>
      </c>
      <c r="F8" s="3">
        <v>0</v>
      </c>
      <c r="G8" s="3">
        <v>0</v>
      </c>
      <c r="H8" s="3">
        <v>0</v>
      </c>
      <c r="I8">
        <v>0</v>
      </c>
      <c r="J8">
        <f>B8+I8</f>
        <v>20</v>
      </c>
      <c r="K8" s="3">
        <v>0</v>
      </c>
      <c r="L8" s="3"/>
      <c r="M8">
        <f>-ROUNDDOWN(K8/30,0)</f>
        <v>0</v>
      </c>
      <c r="N8">
        <f>F8</f>
        <v>0</v>
      </c>
      <c r="O8" s="3">
        <v>0</v>
      </c>
      <c r="P8" s="3">
        <f>N8+M8+O8</f>
        <v>0</v>
      </c>
      <c r="Q8">
        <v>0</v>
      </c>
      <c r="R8">
        <v>0</v>
      </c>
      <c r="S8">
        <f>Q8+R8</f>
        <v>0</v>
      </c>
      <c r="T8">
        <f>IP8</f>
        <v>18</v>
      </c>
      <c r="U8">
        <f>J8-T8</f>
        <v>2</v>
      </c>
      <c r="V8">
        <f>IR8</f>
        <v>0</v>
      </c>
      <c r="X8">
        <f>S8-V8</f>
        <v>0</v>
      </c>
      <c r="Z8" s="2"/>
      <c r="AA8" s="2"/>
      <c r="AB8" s="2">
        <v>0</v>
      </c>
      <c r="AC8" s="2"/>
      <c r="AD8" s="2"/>
      <c r="AE8" s="10" t="s">
        <v>24</v>
      </c>
      <c r="AF8" s="8" t="s">
        <v>198</v>
      </c>
      <c r="AG8" s="8">
        <v>6</v>
      </c>
      <c r="AH8" s="15">
        <v>1</v>
      </c>
      <c r="AI8" s="9">
        <f>IF(AH8=1,0,1)</f>
        <v>0</v>
      </c>
      <c r="AJ8" s="10" t="s">
        <v>28</v>
      </c>
      <c r="AK8" s="8" t="s">
        <v>198</v>
      </c>
      <c r="AL8" s="8">
        <v>6</v>
      </c>
      <c r="AM8" s="15"/>
      <c r="AN8" s="9">
        <f>IF(AM8=1,0,1)</f>
        <v>1</v>
      </c>
      <c r="AO8" s="10" t="s">
        <v>30</v>
      </c>
      <c r="AP8" s="8" t="s">
        <v>198</v>
      </c>
      <c r="AQ8" s="8">
        <v>5</v>
      </c>
      <c r="AR8" s="15">
        <v>1</v>
      </c>
      <c r="AS8" s="9">
        <f>IF(AR8=1,0,1)</f>
        <v>0</v>
      </c>
      <c r="AT8" s="10" t="s">
        <v>31</v>
      </c>
      <c r="AU8" s="8" t="s">
        <v>198</v>
      </c>
      <c r="AV8" s="8">
        <v>2</v>
      </c>
      <c r="AW8" s="15">
        <v>0</v>
      </c>
      <c r="AX8" s="9">
        <f>IF(AW8=1,0,1)</f>
        <v>1</v>
      </c>
      <c r="AY8" s="10" t="s">
        <v>32</v>
      </c>
      <c r="AZ8" s="8" t="s">
        <v>198</v>
      </c>
      <c r="BA8" s="8">
        <v>1</v>
      </c>
      <c r="BB8" s="15">
        <v>1</v>
      </c>
      <c r="BC8" s="9">
        <f>IF(BB8=1,0,1)</f>
        <v>0</v>
      </c>
      <c r="BD8" s="10" t="s">
        <v>33</v>
      </c>
      <c r="BE8" s="8" t="s">
        <v>198</v>
      </c>
      <c r="BF8" s="8">
        <v>2</v>
      </c>
      <c r="BG8" s="15"/>
      <c r="BH8" s="9">
        <f>IF(BG8=1,0,1)</f>
        <v>1</v>
      </c>
      <c r="BJ8" s="10" t="s">
        <v>35</v>
      </c>
      <c r="BK8" s="8" t="s">
        <v>86</v>
      </c>
      <c r="BL8" s="8">
        <v>8</v>
      </c>
      <c r="BM8" s="15">
        <v>0</v>
      </c>
      <c r="BN8" s="9">
        <f>IF(BM8=1,0,1)</f>
        <v>1</v>
      </c>
      <c r="BO8" s="10" t="s">
        <v>37</v>
      </c>
      <c r="BP8" s="8" t="s">
        <v>86</v>
      </c>
      <c r="BQ8" s="8">
        <v>7</v>
      </c>
      <c r="BR8" s="15"/>
      <c r="BS8" s="9">
        <f>IF(BR8=1,0,1)</f>
        <v>1</v>
      </c>
      <c r="BT8" s="10" t="s">
        <v>42</v>
      </c>
      <c r="BU8" s="8" t="s">
        <v>86</v>
      </c>
      <c r="BV8" s="8">
        <v>3</v>
      </c>
      <c r="BW8" s="15"/>
      <c r="BX8" s="9">
        <f>IF(BW8=1,0,1)</f>
        <v>1</v>
      </c>
      <c r="BY8" s="10" t="s">
        <v>200</v>
      </c>
      <c r="BZ8" s="8" t="s">
        <v>86</v>
      </c>
      <c r="CA8" s="8">
        <v>3</v>
      </c>
      <c r="CB8" s="15"/>
      <c r="CC8" s="9">
        <f>IF(CB8=1,0,1)</f>
        <v>1</v>
      </c>
      <c r="CD8" s="10" t="s">
        <v>201</v>
      </c>
      <c r="CE8" s="8" t="s">
        <v>86</v>
      </c>
      <c r="CF8" s="8">
        <v>2</v>
      </c>
      <c r="CG8" s="15"/>
      <c r="CH8" s="9">
        <f>IF(CG8=1,0,1)</f>
        <v>1</v>
      </c>
      <c r="CI8" s="10" t="s">
        <v>38</v>
      </c>
      <c r="CJ8" s="8" t="s">
        <v>86</v>
      </c>
      <c r="CK8" s="8">
        <v>1</v>
      </c>
      <c r="CL8" s="15">
        <v>0</v>
      </c>
      <c r="CM8" s="9">
        <f>IF(CL8=1,0,1)</f>
        <v>1</v>
      </c>
      <c r="CN8" s="10" t="s">
        <v>39</v>
      </c>
      <c r="CO8" s="8" t="s">
        <v>86</v>
      </c>
      <c r="CP8" s="8">
        <v>1</v>
      </c>
      <c r="CQ8" s="15"/>
      <c r="CR8" s="9">
        <f>IF(CQ8=1,0,1)</f>
        <v>1</v>
      </c>
      <c r="CS8" s="10" t="s">
        <v>40</v>
      </c>
      <c r="CT8" s="8" t="s">
        <v>86</v>
      </c>
      <c r="CU8" s="8">
        <v>2</v>
      </c>
      <c r="CV8" s="15"/>
      <c r="CW8" s="9">
        <f>IF(CV8=1,0,1)</f>
        <v>1</v>
      </c>
      <c r="CY8" s="10" t="s">
        <v>203</v>
      </c>
      <c r="CZ8" s="8" t="s">
        <v>90</v>
      </c>
      <c r="DA8" s="8">
        <v>8</v>
      </c>
      <c r="DB8" s="15"/>
      <c r="DC8" s="8">
        <f>IF(DB8=1,0,1)</f>
        <v>1</v>
      </c>
      <c r="DD8" s="9"/>
      <c r="DE8" s="10" t="s">
        <v>204</v>
      </c>
      <c r="DF8" s="8" t="s">
        <v>90</v>
      </c>
      <c r="DG8" s="8">
        <v>7</v>
      </c>
      <c r="DH8" s="15"/>
      <c r="DI8" s="9">
        <f>IF(DH8=1,0,1)</f>
        <v>1</v>
      </c>
      <c r="DJ8" s="10" t="s">
        <v>205</v>
      </c>
      <c r="DK8" s="8" t="s">
        <v>90</v>
      </c>
      <c r="DL8" s="8">
        <v>6</v>
      </c>
      <c r="DM8" s="15"/>
      <c r="DN8" s="9">
        <f>IF(DM8=1,0,1)</f>
        <v>1</v>
      </c>
      <c r="DO8" s="10" t="s">
        <v>206</v>
      </c>
      <c r="DP8" s="8" t="s">
        <v>90</v>
      </c>
      <c r="DQ8" s="8">
        <v>3</v>
      </c>
      <c r="DR8" s="15"/>
      <c r="DS8" s="9">
        <f>IF(DR8=1,0,1)</f>
        <v>1</v>
      </c>
      <c r="DT8" s="10" t="s">
        <v>43</v>
      </c>
      <c r="DU8" s="8" t="s">
        <v>90</v>
      </c>
      <c r="DV8" s="8">
        <v>2</v>
      </c>
      <c r="DW8" s="15">
        <v>1</v>
      </c>
      <c r="DX8" s="9">
        <f>IF(DW8=1,0,1)</f>
        <v>0</v>
      </c>
      <c r="DZ8" s="10" t="s">
        <v>207</v>
      </c>
      <c r="EA8" s="8" t="s">
        <v>90</v>
      </c>
      <c r="EB8" s="8">
        <v>1</v>
      </c>
      <c r="EC8" s="15"/>
      <c r="ED8" s="9">
        <f>IF(EC8=1,0,1)</f>
        <v>1</v>
      </c>
      <c r="EF8" s="10" t="s">
        <v>87</v>
      </c>
      <c r="EG8" s="8" t="s">
        <v>90</v>
      </c>
      <c r="EH8" s="8">
        <v>1</v>
      </c>
      <c r="EI8" s="15">
        <v>0</v>
      </c>
      <c r="EJ8" s="9">
        <f>IF(EI8=1,0,1)</f>
        <v>1</v>
      </c>
      <c r="EK8" s="10" t="s">
        <v>88</v>
      </c>
      <c r="EL8" s="8" t="s">
        <v>90</v>
      </c>
      <c r="EM8" s="8">
        <v>1</v>
      </c>
      <c r="EN8" s="15">
        <v>0</v>
      </c>
      <c r="EO8" s="9">
        <f>IF(EN8=1,0,1)</f>
        <v>1</v>
      </c>
      <c r="EP8" s="20" t="s">
        <v>57</v>
      </c>
      <c r="EQ8" s="8" t="s">
        <v>208</v>
      </c>
      <c r="ER8" s="8">
        <v>2</v>
      </c>
      <c r="ES8" s="15"/>
      <c r="ET8" s="9">
        <f>IF(ES8=1,0,1)</f>
        <v>1</v>
      </c>
      <c r="EU8" s="8"/>
      <c r="EW8" s="10" t="s">
        <v>46</v>
      </c>
      <c r="EX8" s="8" t="s">
        <v>85</v>
      </c>
      <c r="EY8" s="8">
        <v>3</v>
      </c>
      <c r="EZ8" s="15"/>
      <c r="FA8" s="9">
        <f>IF(EZ8=1,0,1)</f>
        <v>1</v>
      </c>
      <c r="FB8" s="10" t="s">
        <v>47</v>
      </c>
      <c r="FC8" s="8" t="s">
        <v>85</v>
      </c>
      <c r="FD8" s="8">
        <v>3</v>
      </c>
      <c r="FE8" s="15"/>
      <c r="FF8" s="9">
        <f>IF(FE8=1,0,1)</f>
        <v>1</v>
      </c>
      <c r="FH8" s="10" t="s">
        <v>49</v>
      </c>
      <c r="FI8" s="8" t="s">
        <v>85</v>
      </c>
      <c r="FJ8" s="8">
        <v>3</v>
      </c>
      <c r="FK8" s="15">
        <v>1</v>
      </c>
      <c r="FL8" s="9">
        <f>IF(FK8=1,0,1)</f>
        <v>0</v>
      </c>
      <c r="FM8" s="10" t="s">
        <v>50</v>
      </c>
      <c r="FN8" s="8" t="s">
        <v>86</v>
      </c>
      <c r="FO8" s="8">
        <v>3</v>
      </c>
      <c r="FP8" s="15"/>
      <c r="FQ8" s="9">
        <f>IF(FP8=1,0,1)</f>
        <v>1</v>
      </c>
      <c r="FR8" s="10" t="s">
        <v>51</v>
      </c>
      <c r="FS8" s="8" t="s">
        <v>86</v>
      </c>
      <c r="FT8" s="8">
        <v>3</v>
      </c>
      <c r="FU8" s="15"/>
      <c r="FV8" s="9">
        <f>IF(FU8=1,0,1)</f>
        <v>1</v>
      </c>
      <c r="FX8" s="10" t="s">
        <v>53</v>
      </c>
      <c r="FY8" s="8" t="s">
        <v>86</v>
      </c>
      <c r="FZ8" s="8">
        <v>1</v>
      </c>
      <c r="GA8" s="15"/>
      <c r="GB8" s="9">
        <f>IF(GA8=1,0,1)</f>
        <v>1</v>
      </c>
      <c r="GC8" s="10" t="s">
        <v>54</v>
      </c>
      <c r="GD8" s="8" t="s">
        <v>86</v>
      </c>
      <c r="GE8" s="8">
        <v>3</v>
      </c>
      <c r="GF8" s="15"/>
      <c r="GG8" s="9">
        <f>IF(GF8=1,0,1)</f>
        <v>1</v>
      </c>
      <c r="GI8" s="10" t="s">
        <v>56</v>
      </c>
      <c r="GJ8" s="8" t="s">
        <v>86</v>
      </c>
      <c r="GK8" s="8">
        <v>1</v>
      </c>
      <c r="GL8" s="15"/>
      <c r="GM8" s="9">
        <f>IF(GL8=1,0,1)</f>
        <v>1</v>
      </c>
      <c r="GP8" s="10" t="s">
        <v>60</v>
      </c>
      <c r="GQ8" s="8" t="s">
        <v>85</v>
      </c>
      <c r="GR8" s="8">
        <v>1</v>
      </c>
      <c r="GS8" s="15"/>
      <c r="GT8" s="9">
        <f>IF(GS8=1,0,1)</f>
        <v>1</v>
      </c>
      <c r="GU8" s="10" t="s">
        <v>61</v>
      </c>
      <c r="GV8" s="8" t="s">
        <v>86</v>
      </c>
      <c r="GW8" s="8">
        <v>1</v>
      </c>
      <c r="GX8" s="15"/>
      <c r="GY8" s="9">
        <f>IF(GX8=1,0,1)</f>
        <v>1</v>
      </c>
      <c r="GZ8" s="10" t="s">
        <v>62</v>
      </c>
      <c r="HA8" s="8" t="s">
        <v>86</v>
      </c>
      <c r="HB8" s="8">
        <v>1</v>
      </c>
      <c r="HC8" s="15"/>
      <c r="HD8" s="9">
        <f>IF(HC8=1,0,1)</f>
        <v>1</v>
      </c>
      <c r="HE8" s="10" t="s">
        <v>63</v>
      </c>
      <c r="HF8" s="8" t="s">
        <v>86</v>
      </c>
      <c r="HG8" s="8">
        <v>2</v>
      </c>
      <c r="HH8" s="15">
        <v>0</v>
      </c>
      <c r="HI8" s="9">
        <f>IF(HH8=1,0,1)</f>
        <v>1</v>
      </c>
      <c r="HJ8" s="20" t="s">
        <v>209</v>
      </c>
      <c r="HK8" s="8" t="s">
        <v>86</v>
      </c>
      <c r="HL8" s="8">
        <v>1</v>
      </c>
      <c r="HM8" s="15">
        <v>1</v>
      </c>
      <c r="HN8" s="9">
        <f>$HN$4-HM8</f>
        <v>2</v>
      </c>
      <c r="HO8" s="8"/>
      <c r="HQ8" s="7" t="s">
        <v>65</v>
      </c>
      <c r="HR8" s="8" t="s">
        <v>85</v>
      </c>
      <c r="HS8" s="8">
        <v>1</v>
      </c>
      <c r="HT8" s="15"/>
      <c r="HU8" s="9">
        <f>$HU$1-HT8</f>
        <v>3</v>
      </c>
      <c r="HV8" s="7" t="s">
        <v>66</v>
      </c>
      <c r="HW8" s="8" t="s">
        <v>86</v>
      </c>
      <c r="HX8" s="8">
        <v>1</v>
      </c>
      <c r="HY8" s="15"/>
      <c r="HZ8" s="9">
        <f>$HU$1-HY8</f>
        <v>3</v>
      </c>
      <c r="IA8" s="7" t="s">
        <v>67</v>
      </c>
      <c r="IB8" s="8" t="s">
        <v>86</v>
      </c>
      <c r="IC8" s="8">
        <v>1</v>
      </c>
      <c r="ID8" s="15"/>
      <c r="IE8" s="9">
        <f>$HU$1-ID8</f>
        <v>3</v>
      </c>
      <c r="IF8" s="7" t="s">
        <v>68</v>
      </c>
      <c r="IG8" s="8" t="s">
        <v>86</v>
      </c>
      <c r="IH8" s="8">
        <v>1</v>
      </c>
      <c r="II8" s="15"/>
      <c r="IJ8" s="9">
        <f>$HU$1-II8</f>
        <v>3</v>
      </c>
      <c r="IL8" s="8">
        <f>HT8*20+HY8*20</f>
        <v>0</v>
      </c>
      <c r="IM8">
        <f>EI8*EH8+EM8*EN8+ER8*ES8+EY8*EZ8+FD8*FE8+FJ8*FK8+FO8*FP8+FT8*FU8+FZ8*GA8+GE8*GF8+GK8*GL8+GR8*GS8+GW8*GX8+HB8*HC8+HG8*HH8+HL8*HM8</f>
        <v>4</v>
      </c>
      <c r="IN8">
        <f>S8</f>
        <v>0</v>
      </c>
      <c r="IO8">
        <f>IF(IM8&gt;=IN8,(IM8-IN8),IM8)</f>
        <v>4</v>
      </c>
      <c r="IP8">
        <f>IO8+AG8*AH8+AL8*AM8+AQ8*AR8+AV8*AW8+BA8*BB8+BF8*BG8+BL8*BM8+BQ8*BR8+CK8*CL8+CP8*CQ8+CU8*CV8+DA8*DB8+DG8*DH8+DL8*DM8+DQ8*DR8+DV8*DW8+EB8*EC8+HS8*HT8+HX8*HY8+IC8*ID8+IH8*II8+CF8*CG8+CA8*CB8+BV8*BW8</f>
        <v>18</v>
      </c>
      <c r="IR8">
        <f>IF(IM8&lt;=IN8,IM8,IN8)</f>
        <v>0</v>
      </c>
      <c r="IZ8">
        <v>-4</v>
      </c>
      <c r="JA8">
        <v>16</v>
      </c>
      <c r="JD8">
        <v>-4</v>
      </c>
      <c r="JE8">
        <v>5</v>
      </c>
      <c r="JG8" t="b">
        <f t="shared" si="0"/>
        <v>1</v>
      </c>
      <c r="JH8">
        <f>IF($JG8=FALSE,IF(Nine7[Select]&gt;=1,1,0),0)</f>
        <v>0</v>
      </c>
      <c r="JI8" t="s">
        <v>198</v>
      </c>
      <c r="JJ8" t="str">
        <f>Nine7[[#This Row],[Select]]&amp;":"&amp;COUNTIF($JL$6:JL8,JL8)</f>
        <v>1:2</v>
      </c>
      <c r="JK8" t="s">
        <v>236</v>
      </c>
      <c r="JL8">
        <f>$AR$8</f>
        <v>1</v>
      </c>
      <c r="JM8">
        <v>5</v>
      </c>
      <c r="JO8" t="b">
        <f t="shared" si="1"/>
        <v>1</v>
      </c>
      <c r="JP8">
        <f>IF($JO8=FALSE,IF(Ten_8[Select]&gt;=1,1,0),0)</f>
        <v>0</v>
      </c>
      <c r="JR8" t="str">
        <f>Ten_8[[#This Row],[Select]]&amp;":"&amp;COUNTIF($JT$6:JT8,JT8)</f>
        <v>0:2</v>
      </c>
      <c r="JS8" t="s">
        <v>236</v>
      </c>
      <c r="JT8">
        <f>$AR$9</f>
        <v>0</v>
      </c>
      <c r="JU8">
        <v>5</v>
      </c>
      <c r="JW8" t="b">
        <f t="shared" si="2"/>
        <v>0</v>
      </c>
      <c r="JX8">
        <f>IF($JW8=FALSE,IF(eleven9[Select]&gt;=1,1,0),0)</f>
        <v>0</v>
      </c>
      <c r="JZ8" t="str">
        <f>eleven9[[#This Row],[Select]]&amp;":"&amp;COUNTIF($KB$6:KB8,KB8)</f>
        <v>0:3</v>
      </c>
      <c r="KA8" t="s">
        <v>236</v>
      </c>
      <c r="KB8">
        <f>$AR$10</f>
        <v>0</v>
      </c>
      <c r="KC8">
        <v>5</v>
      </c>
      <c r="KE8" t="b">
        <f t="shared" si="3"/>
        <v>0</v>
      </c>
      <c r="KF8">
        <f>IF($KE8=FALSE,IF(twelve10[Select]&gt;=1,1,0),0)</f>
        <v>0</v>
      </c>
      <c r="KH8" t="str">
        <f>twelve10[[#This Row],[Select]]&amp;":"&amp;COUNTIF($KJ$6:KJ8,KJ8)</f>
        <v>0:3</v>
      </c>
      <c r="KI8" t="s">
        <v>236</v>
      </c>
      <c r="KJ8">
        <f>$AR$11</f>
        <v>0</v>
      </c>
      <c r="KK8">
        <v>5</v>
      </c>
      <c r="KM8" t="b">
        <f t="shared" si="4"/>
        <v>0</v>
      </c>
      <c r="KN8">
        <f>IF($KM8=FALSE,IF(thirteen11[Select]&gt;=1,1,0),0)</f>
        <v>0</v>
      </c>
      <c r="KP8" t="str">
        <f>thirteen11[[#This Row],[Select]]&amp;":"&amp;COUNTIF($KR$6:KR8,KR8)</f>
        <v>0:3</v>
      </c>
      <c r="KQ8" t="s">
        <v>236</v>
      </c>
      <c r="KR8">
        <f>$AR$12</f>
        <v>0</v>
      </c>
      <c r="KS8">
        <v>5</v>
      </c>
    </row>
    <row r="9" spans="1:305" x14ac:dyDescent="0.25">
      <c r="A9">
        <v>10</v>
      </c>
      <c r="B9" s="3">
        <f>U8</f>
        <v>2</v>
      </c>
      <c r="C9" s="3">
        <f>X8</f>
        <v>0</v>
      </c>
      <c r="D9" s="2">
        <v>20</v>
      </c>
      <c r="E9">
        <f t="shared" ref="E9:E11" si="5">-ROUNDDOWN(D9/20,0)</f>
        <v>-1</v>
      </c>
      <c r="F9" s="2">
        <v>-1</v>
      </c>
      <c r="G9" s="2">
        <v>7</v>
      </c>
      <c r="H9" s="3">
        <f t="shared" ref="H9:H12" si="6">G9+F9+E9</f>
        <v>5</v>
      </c>
      <c r="I9">
        <f>LOOKUP(H9,$IZ$5:$IZ$32,$JA$5:$JA$32)</f>
        <v>15</v>
      </c>
      <c r="J9">
        <f t="shared" ref="J9:J12" si="7">B9+I9</f>
        <v>17</v>
      </c>
      <c r="K9" s="3">
        <f>D9</f>
        <v>20</v>
      </c>
      <c r="L9" s="3"/>
      <c r="M9">
        <f t="shared" ref="M9:M12" si="8">-ROUNDDOWN(K9/30,0)</f>
        <v>0</v>
      </c>
      <c r="N9">
        <f>F9</f>
        <v>-1</v>
      </c>
      <c r="O9" s="2">
        <v>7</v>
      </c>
      <c r="P9" s="3">
        <f t="shared" ref="P9:P12" si="9">N9+M9+O9</f>
        <v>6</v>
      </c>
      <c r="Q9">
        <f>LOOKUP(P9,$JD$5:$JD$32,$JE$5:$JE$32)</f>
        <v>3</v>
      </c>
      <c r="R9">
        <v>0</v>
      </c>
      <c r="S9">
        <f>Q9+C9</f>
        <v>3</v>
      </c>
      <c r="T9">
        <f t="shared" ref="T9:T12" si="10">IP9</f>
        <v>9</v>
      </c>
      <c r="U9">
        <f t="shared" ref="U9:U12" si="11">J9-T9</f>
        <v>8</v>
      </c>
      <c r="V9">
        <f t="shared" ref="V9:V12" si="12">IR9</f>
        <v>3</v>
      </c>
      <c r="X9">
        <f t="shared" ref="X9:X12" si="13">S9-V9</f>
        <v>0</v>
      </c>
      <c r="Z9" s="2"/>
      <c r="AA9" s="2"/>
      <c r="AB9" s="2">
        <v>0</v>
      </c>
      <c r="AC9" s="2"/>
      <c r="AD9" s="2"/>
      <c r="AE9" s="10" t="s">
        <v>24</v>
      </c>
      <c r="AF9" s="8" t="s">
        <v>198</v>
      </c>
      <c r="AG9" s="8">
        <v>6</v>
      </c>
      <c r="AH9" s="15"/>
      <c r="AI9" s="9">
        <f>IF(AH9=1,0,IF(AI8=0,0,1))</f>
        <v>0</v>
      </c>
      <c r="AJ9" s="10" t="s">
        <v>28</v>
      </c>
      <c r="AK9" s="8" t="s">
        <v>198</v>
      </c>
      <c r="AL9" s="8">
        <v>6</v>
      </c>
      <c r="AM9" s="15">
        <v>1</v>
      </c>
      <c r="AN9" s="9">
        <f>IF(AM9=1,0,IF(AN8=0,0,1))</f>
        <v>0</v>
      </c>
      <c r="AO9" s="10" t="s">
        <v>30</v>
      </c>
      <c r="AP9" s="8" t="s">
        <v>198</v>
      </c>
      <c r="AQ9" s="8">
        <v>5</v>
      </c>
      <c r="AR9" s="15"/>
      <c r="AS9" s="9">
        <f>IF(AR9=1,0,IF(AS8=0,0,1))</f>
        <v>0</v>
      </c>
      <c r="AT9" s="10" t="s">
        <v>31</v>
      </c>
      <c r="AU9" s="8" t="s">
        <v>198</v>
      </c>
      <c r="AV9" s="8">
        <v>2</v>
      </c>
      <c r="AW9" s="15"/>
      <c r="AX9" s="9">
        <f>IF(AW9=1,0,IF(AX8=0,0,1))</f>
        <v>1</v>
      </c>
      <c r="AY9" s="10" t="s">
        <v>32</v>
      </c>
      <c r="AZ9" s="8" t="s">
        <v>198</v>
      </c>
      <c r="BA9" s="8">
        <v>1</v>
      </c>
      <c r="BB9" s="15">
        <v>0</v>
      </c>
      <c r="BC9" s="9">
        <f>IF(BB9=1,0,IF(BC8=0,0,1))</f>
        <v>0</v>
      </c>
      <c r="BD9" s="10" t="s">
        <v>33</v>
      </c>
      <c r="BE9" s="8" t="s">
        <v>198</v>
      </c>
      <c r="BF9" s="8">
        <v>2</v>
      </c>
      <c r="BG9" s="15">
        <v>1</v>
      </c>
      <c r="BH9" s="9">
        <f>IF(BG9=1,0,IF(BH8=0,0,1))</f>
        <v>0</v>
      </c>
      <c r="BJ9" s="10" t="s">
        <v>35</v>
      </c>
      <c r="BK9" s="8" t="s">
        <v>86</v>
      </c>
      <c r="BL9" s="8">
        <v>8</v>
      </c>
      <c r="BM9" s="15"/>
      <c r="BN9" s="9">
        <f>IF(BM9=1,0,IF(BN8=0,0,1))</f>
        <v>1</v>
      </c>
      <c r="BO9" s="10" t="s">
        <v>37</v>
      </c>
      <c r="BP9" s="8" t="s">
        <v>86</v>
      </c>
      <c r="BQ9" s="8">
        <v>7</v>
      </c>
      <c r="BR9" s="15"/>
      <c r="BS9" s="9">
        <f>IF(BR9=1,0,IF(BS8=0,0,1))</f>
        <v>1</v>
      </c>
      <c r="BT9" s="10" t="s">
        <v>42</v>
      </c>
      <c r="BU9" s="8" t="s">
        <v>86</v>
      </c>
      <c r="BV9" s="8">
        <v>3</v>
      </c>
      <c r="BW9" s="15"/>
      <c r="BX9" s="9">
        <f>IF(BW9=1,0,IF(BX8=0,0,1))</f>
        <v>1</v>
      </c>
      <c r="BY9" s="10" t="s">
        <v>200</v>
      </c>
      <c r="BZ9" s="8" t="s">
        <v>86</v>
      </c>
      <c r="CA9" s="8">
        <v>3</v>
      </c>
      <c r="CB9" s="15"/>
      <c r="CC9" s="9">
        <f>IF(CB9=1,0,IF(CC8=0,0,1))</f>
        <v>1</v>
      </c>
      <c r="CD9" s="10" t="s">
        <v>201</v>
      </c>
      <c r="CE9" s="8" t="s">
        <v>86</v>
      </c>
      <c r="CF9" s="8">
        <v>2</v>
      </c>
      <c r="CG9" s="15"/>
      <c r="CH9" s="9">
        <f>IF(CG9=1,0,IF(CH8=0,0,1))</f>
        <v>1</v>
      </c>
      <c r="CI9" s="10" t="s">
        <v>38</v>
      </c>
      <c r="CJ9" s="8" t="s">
        <v>86</v>
      </c>
      <c r="CK9" s="8">
        <v>1</v>
      </c>
      <c r="CL9" s="15"/>
      <c r="CM9" s="9">
        <f>IF(CL9=1,0,IF(CM8=0,0,1))</f>
        <v>1</v>
      </c>
      <c r="CN9" s="10" t="s">
        <v>39</v>
      </c>
      <c r="CO9" s="8" t="s">
        <v>86</v>
      </c>
      <c r="CP9" s="8">
        <v>1</v>
      </c>
      <c r="CQ9" s="15"/>
      <c r="CR9" s="9">
        <f>IF(CQ9=1,0,IF(CR8=0,0,1))</f>
        <v>1</v>
      </c>
      <c r="CS9" s="10" t="s">
        <v>40</v>
      </c>
      <c r="CT9" s="8" t="s">
        <v>86</v>
      </c>
      <c r="CU9" s="8">
        <v>2</v>
      </c>
      <c r="CV9" s="15"/>
      <c r="CW9" s="9">
        <f>IF(CV9=1,0,IF(CW8=0,0,1))</f>
        <v>1</v>
      </c>
      <c r="CY9" s="10" t="s">
        <v>203</v>
      </c>
      <c r="CZ9" s="8" t="s">
        <v>90</v>
      </c>
      <c r="DA9" s="8">
        <v>8</v>
      </c>
      <c r="DB9" s="15">
        <v>0</v>
      </c>
      <c r="DC9" s="9">
        <f>IF(DB9=1,0,IF(DC8=0,0,1))</f>
        <v>1</v>
      </c>
      <c r="DD9" s="9"/>
      <c r="DE9" s="10" t="s">
        <v>204</v>
      </c>
      <c r="DF9" s="8" t="s">
        <v>90</v>
      </c>
      <c r="DG9" s="8">
        <v>7</v>
      </c>
      <c r="DH9" s="15"/>
      <c r="DI9" s="9">
        <f>IF(DH9=1,0,IF(DI8=0,0,1))</f>
        <v>1</v>
      </c>
      <c r="DJ9" s="10" t="s">
        <v>205</v>
      </c>
      <c r="DK9" s="8" t="s">
        <v>90</v>
      </c>
      <c r="DL9" s="8">
        <v>6</v>
      </c>
      <c r="DM9" s="15"/>
      <c r="DN9" s="9">
        <f>IF(DM9=1,0,IF(DN8=0,0,1))</f>
        <v>1</v>
      </c>
      <c r="DO9" s="10" t="s">
        <v>206</v>
      </c>
      <c r="DP9" s="8" t="s">
        <v>90</v>
      </c>
      <c r="DQ9" s="8">
        <v>3</v>
      </c>
      <c r="DR9" s="15"/>
      <c r="DS9" s="9">
        <f>IF(DR9=1,0,IF(DS8=0,0,1))</f>
        <v>1</v>
      </c>
      <c r="DT9" s="10" t="s">
        <v>43</v>
      </c>
      <c r="DU9" s="8" t="s">
        <v>90</v>
      </c>
      <c r="DV9" s="8">
        <v>2</v>
      </c>
      <c r="DW9" s="15"/>
      <c r="DX9" s="9">
        <f>IF(DW9=1,0,IF(DX8=0,0,1))</f>
        <v>0</v>
      </c>
      <c r="DZ9" s="10" t="s">
        <v>207</v>
      </c>
      <c r="EA9" s="8" t="s">
        <v>90</v>
      </c>
      <c r="EB9" s="8">
        <v>1</v>
      </c>
      <c r="EC9" s="15"/>
      <c r="ED9" s="9">
        <f>IF(EC9=1,0,IF(ED8=0,0,1))</f>
        <v>1</v>
      </c>
      <c r="EF9" s="10" t="s">
        <v>87</v>
      </c>
      <c r="EG9" s="8" t="s">
        <v>90</v>
      </c>
      <c r="EH9" s="8">
        <v>1</v>
      </c>
      <c r="EI9" s="15"/>
      <c r="EJ9" s="9">
        <f>IF(EI9=1,0,IF(EJ8=0,0,1))</f>
        <v>1</v>
      </c>
      <c r="EK9" s="10" t="s">
        <v>88</v>
      </c>
      <c r="EL9" s="8" t="s">
        <v>90</v>
      </c>
      <c r="EM9" s="8">
        <v>1</v>
      </c>
      <c r="EN9" s="15"/>
      <c r="EO9" s="9">
        <f>IF(EN9=1,0,IF(EO8=0,0,1))</f>
        <v>1</v>
      </c>
      <c r="EP9" s="20" t="s">
        <v>57</v>
      </c>
      <c r="EQ9" s="8" t="s">
        <v>208</v>
      </c>
      <c r="ER9" s="8">
        <v>2</v>
      </c>
      <c r="ES9" s="15"/>
      <c r="ET9" s="9">
        <f>IF(ES9=1,0,IF(ET8=0,0,1))</f>
        <v>1</v>
      </c>
      <c r="EU9" s="8"/>
      <c r="EW9" s="10" t="s">
        <v>46</v>
      </c>
      <c r="EX9" s="8" t="s">
        <v>85</v>
      </c>
      <c r="EY9" s="8">
        <v>3</v>
      </c>
      <c r="EZ9" s="15"/>
      <c r="FA9" s="9">
        <f>IF(EZ9=1,0,IF(FA8=0,0,1))</f>
        <v>1</v>
      </c>
      <c r="FB9" s="10" t="s">
        <v>47</v>
      </c>
      <c r="FC9" s="8" t="s">
        <v>85</v>
      </c>
      <c r="FD9" s="8">
        <v>3</v>
      </c>
      <c r="FE9" s="15"/>
      <c r="FF9" s="9">
        <f>IF(FE9=1,0,IF(FF8=0,0,1))</f>
        <v>1</v>
      </c>
      <c r="FH9" s="10" t="s">
        <v>49</v>
      </c>
      <c r="FI9" s="8" t="s">
        <v>85</v>
      </c>
      <c r="FJ9" s="8">
        <v>3</v>
      </c>
      <c r="FK9" s="15"/>
      <c r="FL9" s="9">
        <f>IF(FK9=1,0,IF(FL8=0,0,1))</f>
        <v>0</v>
      </c>
      <c r="FM9" s="10" t="s">
        <v>50</v>
      </c>
      <c r="FN9" s="8" t="s">
        <v>86</v>
      </c>
      <c r="FO9" s="8">
        <v>3</v>
      </c>
      <c r="FP9" s="15"/>
      <c r="FQ9" s="9">
        <f>IF(FP9=1,0,IF(FQ8=0,0,1))</f>
        <v>1</v>
      </c>
      <c r="FR9" s="10" t="s">
        <v>51</v>
      </c>
      <c r="FS9" s="8" t="s">
        <v>86</v>
      </c>
      <c r="FT9" s="8">
        <v>3</v>
      </c>
      <c r="FU9" s="15">
        <v>1</v>
      </c>
      <c r="FV9" s="9">
        <f>IF(FU9=1,0,IF(FV8=0,0,1))</f>
        <v>0</v>
      </c>
      <c r="FX9" s="10" t="s">
        <v>53</v>
      </c>
      <c r="FY9" s="8" t="s">
        <v>86</v>
      </c>
      <c r="FZ9" s="8">
        <v>1</v>
      </c>
      <c r="GA9" s="15">
        <v>1</v>
      </c>
      <c r="GB9" s="9">
        <f>IF(GA9=1,0,IF(GB8=0,0,1))</f>
        <v>0</v>
      </c>
      <c r="GC9" s="10" t="s">
        <v>54</v>
      </c>
      <c r="GD9" s="8" t="s">
        <v>86</v>
      </c>
      <c r="GE9" s="8">
        <v>3</v>
      </c>
      <c r="GF9" s="15"/>
      <c r="GG9" s="9">
        <f>IF(GF9=1,0,IF(GG8=0,0,1))</f>
        <v>1</v>
      </c>
      <c r="GI9" s="10" t="s">
        <v>56</v>
      </c>
      <c r="GJ9" s="8" t="s">
        <v>86</v>
      </c>
      <c r="GK9" s="8">
        <v>1</v>
      </c>
      <c r="GL9" s="15"/>
      <c r="GM9" s="9">
        <f>IF(GL9=1,0,IF(GM8=0,0,1))</f>
        <v>1</v>
      </c>
      <c r="GP9" s="10" t="s">
        <v>60</v>
      </c>
      <c r="GQ9" s="8" t="s">
        <v>85</v>
      </c>
      <c r="GR9" s="8">
        <v>1</v>
      </c>
      <c r="GS9" s="15"/>
      <c r="GT9" s="9">
        <f>IF(GS9=1,0,IF(GT8=0,0,1))</f>
        <v>1</v>
      </c>
      <c r="GU9" s="10" t="s">
        <v>61</v>
      </c>
      <c r="GV9" s="8" t="s">
        <v>86</v>
      </c>
      <c r="GW9" s="8">
        <v>1</v>
      </c>
      <c r="GX9" s="15"/>
      <c r="GY9" s="9">
        <f>IF(GX9=1,0,IF(GY8=0,0,1))</f>
        <v>1</v>
      </c>
      <c r="GZ9" s="10" t="s">
        <v>62</v>
      </c>
      <c r="HA9" s="8" t="s">
        <v>86</v>
      </c>
      <c r="HB9" s="8">
        <v>1</v>
      </c>
      <c r="HC9" s="15"/>
      <c r="HD9" s="9">
        <f>IF(HC9=1,0,IF(HD8=0,0,1))</f>
        <v>1</v>
      </c>
      <c r="HE9" s="10" t="s">
        <v>63</v>
      </c>
      <c r="HF9" s="8" t="s">
        <v>86</v>
      </c>
      <c r="HG9" s="8">
        <v>2</v>
      </c>
      <c r="HH9" s="15">
        <v>0</v>
      </c>
      <c r="HI9" s="9">
        <f>IF(HH9=1,0,IF(HI8=0,0,1))</f>
        <v>1</v>
      </c>
      <c r="HJ9" s="20" t="s">
        <v>209</v>
      </c>
      <c r="HK9" s="8" t="s">
        <v>86</v>
      </c>
      <c r="HL9" s="8">
        <v>1</v>
      </c>
      <c r="HM9" s="15">
        <v>0</v>
      </c>
      <c r="HN9" s="9">
        <f>HN8-HM9</f>
        <v>2</v>
      </c>
      <c r="HO9" s="8"/>
      <c r="HQ9" s="7" t="s">
        <v>65</v>
      </c>
      <c r="HR9" s="8" t="s">
        <v>85</v>
      </c>
      <c r="HS9" s="8">
        <v>1</v>
      </c>
      <c r="HT9" s="15"/>
      <c r="HU9" s="9">
        <f>HU8-HT9</f>
        <v>3</v>
      </c>
      <c r="HV9" s="7" t="s">
        <v>66</v>
      </c>
      <c r="HW9" s="8" t="s">
        <v>86</v>
      </c>
      <c r="HX9" s="8">
        <v>1</v>
      </c>
      <c r="HY9" s="15"/>
      <c r="HZ9" s="9">
        <f>HZ8-HY9</f>
        <v>3</v>
      </c>
      <c r="IA9" s="7" t="s">
        <v>67</v>
      </c>
      <c r="IB9" s="8" t="s">
        <v>86</v>
      </c>
      <c r="IC9" s="8">
        <v>1</v>
      </c>
      <c r="ID9" s="15"/>
      <c r="IE9" s="9">
        <f>IE8-ID9</f>
        <v>3</v>
      </c>
      <c r="IF9" s="7" t="s">
        <v>68</v>
      </c>
      <c r="IG9" s="8" t="s">
        <v>86</v>
      </c>
      <c r="IH9" s="8">
        <v>1</v>
      </c>
      <c r="II9" s="15"/>
      <c r="IJ9" s="9">
        <f>IJ8-II9</f>
        <v>3</v>
      </c>
      <c r="IL9" s="8">
        <f t="shared" ref="IL9:IL12" si="14">HT9*20+HY9*20</f>
        <v>0</v>
      </c>
      <c r="IM9">
        <f>EI9*EH9+EM9*EN9+ER9*ES9+EY9*EZ9+FD9*FE9+FJ9*FK9+FO9*FP9+FT9*FU9+FZ9*GA9+GE9*GF9+GK9*GL9+GR9*GS9+GW9*GX9+HB9*HC9+HG9*HH9+HL9*HM9</f>
        <v>4</v>
      </c>
      <c r="IN9">
        <f>S9</f>
        <v>3</v>
      </c>
      <c r="IO9">
        <f>IF(IM9&gt;=IN9,(IM9-IN9),IM9)</f>
        <v>1</v>
      </c>
      <c r="IP9">
        <f>IO9+AG9*AH9+AL9*AM9+AQ9*AR9+AV9*AW9+BA9*BB9+BF9*BG9+BL9*BM9+BQ9*BR9+CK9*CL9+CP9*CQ9+CU9*CV9+DA9*DB9+DG9*DH9+DL9*DM9+DQ9*DR9+DV9*DW9+EB9*EC9+HS9*HT9+HX9*HY9+IC9*ID9+IH9*II9+CF9*CG9+CA9*CB9+BV9*BW9</f>
        <v>9</v>
      </c>
      <c r="IR9">
        <f t="shared" ref="IR9:IR12" si="15">IF(IM9&lt;=IN9,IM9,IN9)</f>
        <v>3</v>
      </c>
      <c r="IZ9">
        <v>-3</v>
      </c>
      <c r="JA9">
        <v>16</v>
      </c>
      <c r="JD9">
        <v>-3</v>
      </c>
      <c r="JE9">
        <v>5</v>
      </c>
      <c r="JG9" t="b">
        <f t="shared" si="0"/>
        <v>1</v>
      </c>
      <c r="JH9">
        <f>IF($JG9=FALSE,IF(Nine7[Select]&gt;=1,1,0),0)</f>
        <v>0</v>
      </c>
      <c r="JI9" t="s">
        <v>198</v>
      </c>
      <c r="JJ9" t="str">
        <f>Nine7[[#This Row],[Select]]&amp;":"&amp;COUNTIF($JL$6:JL9,JL9)</f>
        <v>0:2</v>
      </c>
      <c r="JK9" t="s">
        <v>224</v>
      </c>
      <c r="JL9">
        <f>$AW$8</f>
        <v>0</v>
      </c>
      <c r="JM9">
        <v>2</v>
      </c>
      <c r="JO9" t="b">
        <f t="shared" si="1"/>
        <v>1</v>
      </c>
      <c r="JP9">
        <f>IF($JO9=FALSE,IF(Ten_8[Select]&gt;=1,1,0),0)</f>
        <v>0</v>
      </c>
      <c r="JR9" t="str">
        <f>Ten_8[[#This Row],[Select]]&amp;":"&amp;COUNTIF($JT$6:JT9,JT9)</f>
        <v>0:3</v>
      </c>
      <c r="JS9" t="s">
        <v>224</v>
      </c>
      <c r="JT9">
        <f>$AW$9</f>
        <v>0</v>
      </c>
      <c r="JU9">
        <v>2</v>
      </c>
      <c r="JW9" t="b">
        <f t="shared" si="2"/>
        <v>0</v>
      </c>
      <c r="JX9">
        <f>IF($JW9=FALSE,IF(eleven9[Select]&gt;=1,1,0),0)</f>
        <v>1</v>
      </c>
      <c r="JZ9" t="str">
        <f>eleven9[[#This Row],[Select]]&amp;":"&amp;COUNTIF($KB$6:KB9,KB9)</f>
        <v>1:1</v>
      </c>
      <c r="KA9" t="s">
        <v>224</v>
      </c>
      <c r="KB9">
        <f>$AW$10</f>
        <v>1</v>
      </c>
      <c r="KC9">
        <v>2</v>
      </c>
      <c r="KE9" t="b">
        <f t="shared" si="3"/>
        <v>0</v>
      </c>
      <c r="KF9">
        <f>IF($KE9=FALSE,IF(twelve10[Select]&gt;=1,1,0),0)</f>
        <v>0</v>
      </c>
      <c r="KH9" t="str">
        <f>twelve10[[#This Row],[Select]]&amp;":"&amp;COUNTIF($KJ$6:KJ9,KJ9)</f>
        <v>0:4</v>
      </c>
      <c r="KI9" t="s">
        <v>224</v>
      </c>
      <c r="KJ9">
        <f>$AW$11</f>
        <v>0</v>
      </c>
      <c r="KK9">
        <v>2</v>
      </c>
      <c r="KM9" t="b">
        <f t="shared" si="4"/>
        <v>0</v>
      </c>
      <c r="KN9">
        <f>IF($KM9=FALSE,IF(thirteen11[Select]&gt;=1,1,0),0)</f>
        <v>0</v>
      </c>
      <c r="KP9" t="str">
        <f>thirteen11[[#This Row],[Select]]&amp;":"&amp;COUNTIF($KR$6:KR9,KR9)</f>
        <v>0:4</v>
      </c>
      <c r="KQ9" t="s">
        <v>224</v>
      </c>
      <c r="KR9">
        <f>$AW$12</f>
        <v>0</v>
      </c>
      <c r="KS9">
        <v>2</v>
      </c>
    </row>
    <row r="10" spans="1:305" x14ac:dyDescent="0.25">
      <c r="A10">
        <v>11</v>
      </c>
      <c r="B10" s="3">
        <f>U9</f>
        <v>8</v>
      </c>
      <c r="C10" s="3">
        <f>X9</f>
        <v>0</v>
      </c>
      <c r="D10" s="2">
        <v>20</v>
      </c>
      <c r="E10">
        <f t="shared" si="5"/>
        <v>-1</v>
      </c>
      <c r="F10" s="2">
        <v>-1</v>
      </c>
      <c r="G10" s="2">
        <v>7</v>
      </c>
      <c r="H10" s="3">
        <f t="shared" si="6"/>
        <v>5</v>
      </c>
      <c r="I10">
        <f>LOOKUP(H10,$IZ$5:$IZ$32,$JA$5:$JA$32)</f>
        <v>15</v>
      </c>
      <c r="J10">
        <f t="shared" si="7"/>
        <v>23</v>
      </c>
      <c r="K10" s="3">
        <f t="shared" ref="K10:K12" si="16">D10</f>
        <v>20</v>
      </c>
      <c r="L10" s="3"/>
      <c r="M10">
        <f t="shared" si="8"/>
        <v>0</v>
      </c>
      <c r="N10">
        <f t="shared" ref="N10:N12" si="17">F10</f>
        <v>-1</v>
      </c>
      <c r="O10" s="2">
        <v>7</v>
      </c>
      <c r="P10" s="3">
        <f t="shared" si="9"/>
        <v>6</v>
      </c>
      <c r="Q10">
        <f>LOOKUP(P10,$JD$5:$JD$32,$JE$5:$JE$32)</f>
        <v>3</v>
      </c>
      <c r="R10">
        <f>C10</f>
        <v>0</v>
      </c>
      <c r="S10">
        <f t="shared" ref="S10:S12" si="18">Q10+R10</f>
        <v>3</v>
      </c>
      <c r="T10">
        <f t="shared" si="10"/>
        <v>14</v>
      </c>
      <c r="U10">
        <f t="shared" si="11"/>
        <v>9</v>
      </c>
      <c r="V10">
        <f t="shared" si="12"/>
        <v>3</v>
      </c>
      <c r="X10">
        <f t="shared" si="13"/>
        <v>0</v>
      </c>
      <c r="Z10" s="2"/>
      <c r="AA10" s="2"/>
      <c r="AB10" s="2">
        <v>0</v>
      </c>
      <c r="AC10" s="2"/>
      <c r="AD10" s="2"/>
      <c r="AE10" s="10" t="s">
        <v>24</v>
      </c>
      <c r="AF10" s="8" t="s">
        <v>198</v>
      </c>
      <c r="AG10" s="8">
        <v>6</v>
      </c>
      <c r="AH10" s="15"/>
      <c r="AI10" s="9">
        <f t="shared" ref="AI10:AI12" si="19">IF(AH10=1,0,IF(AI9=0,0,1))</f>
        <v>0</v>
      </c>
      <c r="AJ10" s="10" t="s">
        <v>28</v>
      </c>
      <c r="AK10" s="8" t="s">
        <v>198</v>
      </c>
      <c r="AL10" s="8">
        <v>6</v>
      </c>
      <c r="AM10" s="15"/>
      <c r="AN10" s="9">
        <f t="shared" ref="AN10:AN12" si="20">IF(AM10=1,0,IF(AN9=0,0,1))</f>
        <v>0</v>
      </c>
      <c r="AO10" s="10" t="s">
        <v>30</v>
      </c>
      <c r="AP10" s="8" t="s">
        <v>198</v>
      </c>
      <c r="AQ10" s="8">
        <v>5</v>
      </c>
      <c r="AR10" s="15"/>
      <c r="AS10" s="9">
        <f t="shared" ref="AS10:AS12" si="21">IF(AR10=1,0,IF(AS9=0,0,1))</f>
        <v>0</v>
      </c>
      <c r="AT10" s="10" t="s">
        <v>31</v>
      </c>
      <c r="AU10" s="8" t="s">
        <v>198</v>
      </c>
      <c r="AV10" s="8">
        <v>2</v>
      </c>
      <c r="AW10" s="15">
        <v>1</v>
      </c>
      <c r="AX10" s="9">
        <f t="shared" ref="AX10:AX12" si="22">IF(AW10=1,0,IF(AX9=0,0,1))</f>
        <v>0</v>
      </c>
      <c r="AY10" s="10" t="s">
        <v>32</v>
      </c>
      <c r="AZ10" s="8" t="s">
        <v>198</v>
      </c>
      <c r="BA10" s="8">
        <v>1</v>
      </c>
      <c r="BB10" s="15"/>
      <c r="BC10" s="9">
        <f t="shared" ref="BC10:BC12" si="23">IF(BB10=1,0,IF(BC9=0,0,1))</f>
        <v>0</v>
      </c>
      <c r="BD10" s="10" t="s">
        <v>33</v>
      </c>
      <c r="BE10" s="8" t="s">
        <v>198</v>
      </c>
      <c r="BF10" s="8">
        <v>2</v>
      </c>
      <c r="BG10" s="15"/>
      <c r="BH10" s="9">
        <f t="shared" ref="BH10:BH12" si="24">IF(BG10=1,0,IF(BH9=0,0,1))</f>
        <v>0</v>
      </c>
      <c r="BJ10" s="10" t="s">
        <v>35</v>
      </c>
      <c r="BK10" s="8" t="s">
        <v>86</v>
      </c>
      <c r="BL10" s="8">
        <v>8</v>
      </c>
      <c r="BM10" s="15"/>
      <c r="BN10" s="9">
        <f t="shared" ref="BN10:BN12" si="25">IF(BM10=1,0,IF(BN9=0,0,1))</f>
        <v>1</v>
      </c>
      <c r="BO10" s="10" t="s">
        <v>37</v>
      </c>
      <c r="BP10" s="8" t="s">
        <v>86</v>
      </c>
      <c r="BQ10" s="8">
        <v>7</v>
      </c>
      <c r="BR10" s="15"/>
      <c r="BS10" s="9">
        <f t="shared" ref="BS10:BS12" si="26">IF(BR10=1,0,IF(BS9=0,0,1))</f>
        <v>1</v>
      </c>
      <c r="BT10" s="10" t="s">
        <v>42</v>
      </c>
      <c r="BU10" s="8" t="s">
        <v>86</v>
      </c>
      <c r="BV10" s="8">
        <v>3</v>
      </c>
      <c r="BW10" s="15"/>
      <c r="BX10" s="9">
        <f t="shared" ref="BX10:BX12" si="27">IF(BW10=1,0,IF(BX9=0,0,1))</f>
        <v>1</v>
      </c>
      <c r="BY10" s="10" t="s">
        <v>200</v>
      </c>
      <c r="BZ10" s="8" t="s">
        <v>86</v>
      </c>
      <c r="CA10" s="8">
        <v>3</v>
      </c>
      <c r="CB10" s="15"/>
      <c r="CC10" s="9">
        <f t="shared" ref="CC10:CC12" si="28">IF(CB10=1,0,IF(CC9=0,0,1))</f>
        <v>1</v>
      </c>
      <c r="CD10" s="10" t="s">
        <v>201</v>
      </c>
      <c r="CE10" s="8" t="s">
        <v>86</v>
      </c>
      <c r="CF10" s="8">
        <v>2</v>
      </c>
      <c r="CG10" s="15"/>
      <c r="CH10" s="9">
        <f t="shared" ref="CH10:CH12" si="29">IF(CG10=1,0,IF(CH9=0,0,1))</f>
        <v>1</v>
      </c>
      <c r="CI10" s="10" t="s">
        <v>38</v>
      </c>
      <c r="CJ10" s="8" t="s">
        <v>86</v>
      </c>
      <c r="CK10" s="8">
        <v>1</v>
      </c>
      <c r="CL10" s="15"/>
      <c r="CM10" s="9">
        <f t="shared" ref="CM10:CM12" si="30">IF(CL10=1,0,IF(CM9=0,0,1))</f>
        <v>1</v>
      </c>
      <c r="CN10" s="10" t="s">
        <v>39</v>
      </c>
      <c r="CO10" s="8" t="s">
        <v>86</v>
      </c>
      <c r="CP10" s="8">
        <v>1</v>
      </c>
      <c r="CQ10" s="15"/>
      <c r="CR10" s="9">
        <f t="shared" ref="CR10:CR12" si="31">IF(CQ10=1,0,IF(CR9=0,0,1))</f>
        <v>1</v>
      </c>
      <c r="CS10" s="10" t="s">
        <v>40</v>
      </c>
      <c r="CT10" s="8" t="s">
        <v>86</v>
      </c>
      <c r="CU10" s="8">
        <v>2</v>
      </c>
      <c r="CV10" s="15"/>
      <c r="CW10" s="9">
        <f t="shared" ref="CW10:CW12" si="32">IF(CV10=1,0,IF(CW9=0,0,1))</f>
        <v>1</v>
      </c>
      <c r="CY10" s="10" t="s">
        <v>203</v>
      </c>
      <c r="CZ10" s="8" t="s">
        <v>90</v>
      </c>
      <c r="DA10" s="8">
        <v>8</v>
      </c>
      <c r="DB10" s="15"/>
      <c r="DC10" s="9">
        <f t="shared" ref="DC10:DC12" si="33">IF(DB10=1,0,IF(DC9=0,0,1))</f>
        <v>1</v>
      </c>
      <c r="DD10" s="9"/>
      <c r="DE10" s="10" t="s">
        <v>204</v>
      </c>
      <c r="DF10" s="8" t="s">
        <v>90</v>
      </c>
      <c r="DG10" s="8">
        <v>7</v>
      </c>
      <c r="DH10" s="15"/>
      <c r="DI10" s="9">
        <f t="shared" ref="DI10:DI12" si="34">IF(DH10=1,0,IF(DI9=0,0,1))</f>
        <v>1</v>
      </c>
      <c r="DJ10" s="10" t="s">
        <v>205</v>
      </c>
      <c r="DK10" s="8" t="s">
        <v>90</v>
      </c>
      <c r="DL10" s="8">
        <v>6</v>
      </c>
      <c r="DM10" s="15"/>
      <c r="DN10" s="9">
        <f t="shared" ref="DN10:DN12" si="35">IF(DM10=1,0,IF(DN9=0,0,1))</f>
        <v>1</v>
      </c>
      <c r="DO10" s="10" t="s">
        <v>206</v>
      </c>
      <c r="DP10" s="8" t="s">
        <v>90</v>
      </c>
      <c r="DQ10" s="8">
        <v>3</v>
      </c>
      <c r="DR10" s="15"/>
      <c r="DS10" s="9">
        <f t="shared" ref="DS10:DS12" si="36">IF(DR10=1,0,IF(DS9=0,0,1))</f>
        <v>1</v>
      </c>
      <c r="DT10" s="10" t="s">
        <v>43</v>
      </c>
      <c r="DU10" s="8" t="s">
        <v>90</v>
      </c>
      <c r="DV10" s="8">
        <v>2</v>
      </c>
      <c r="DW10" s="15"/>
      <c r="DX10" s="9">
        <f t="shared" ref="DX10:DX12" si="37">IF(DW10=1,0,IF(DX9=0,0,1))</f>
        <v>0</v>
      </c>
      <c r="DZ10" s="10" t="s">
        <v>207</v>
      </c>
      <c r="EA10" s="8" t="s">
        <v>90</v>
      </c>
      <c r="EB10" s="8">
        <v>1</v>
      </c>
      <c r="EC10" s="15">
        <v>1</v>
      </c>
      <c r="ED10" s="9">
        <f t="shared" ref="ED10:ED12" si="38">IF(EC10=1,0,IF(ED9=0,0,1))</f>
        <v>0</v>
      </c>
      <c r="EF10" s="10" t="s">
        <v>87</v>
      </c>
      <c r="EG10" s="8" t="s">
        <v>90</v>
      </c>
      <c r="EH10" s="8">
        <v>1</v>
      </c>
      <c r="EI10" s="15"/>
      <c r="EJ10" s="9">
        <f t="shared" ref="EJ10:EJ12" si="39">IF(EI10=1,0,IF(EJ9=0,0,1))</f>
        <v>1</v>
      </c>
      <c r="EK10" s="10" t="s">
        <v>88</v>
      </c>
      <c r="EL10" s="8" t="s">
        <v>90</v>
      </c>
      <c r="EM10" s="8">
        <v>1</v>
      </c>
      <c r="EN10" s="15"/>
      <c r="EO10" s="9">
        <f t="shared" ref="EO10:EO12" si="40">IF(EN10=1,0,IF(EO9=0,0,1))</f>
        <v>1</v>
      </c>
      <c r="EP10" s="20" t="s">
        <v>57</v>
      </c>
      <c r="EQ10" s="8" t="s">
        <v>208</v>
      </c>
      <c r="ER10" s="8">
        <v>2</v>
      </c>
      <c r="ES10" s="15">
        <v>1</v>
      </c>
      <c r="ET10" s="9">
        <f t="shared" ref="ET10:ET12" si="41">IF(ES10=1,0,IF(ET9=0,0,1))</f>
        <v>0</v>
      </c>
      <c r="EU10" s="8"/>
      <c r="EW10" s="10" t="s">
        <v>46</v>
      </c>
      <c r="EX10" s="8" t="s">
        <v>85</v>
      </c>
      <c r="EY10" s="8">
        <v>3</v>
      </c>
      <c r="EZ10" s="15">
        <v>1</v>
      </c>
      <c r="FA10" s="9">
        <f t="shared" ref="FA10:FA12" si="42">IF(EZ10=1,0,IF(FA9=0,0,1))</f>
        <v>0</v>
      </c>
      <c r="FB10" s="10" t="s">
        <v>47</v>
      </c>
      <c r="FC10" s="8" t="s">
        <v>85</v>
      </c>
      <c r="FD10" s="8">
        <v>3</v>
      </c>
      <c r="FE10" s="15"/>
      <c r="FF10" s="9">
        <f t="shared" ref="FF10:FF12" si="43">IF(FE10=1,0,IF(FF9=0,0,1))</f>
        <v>1</v>
      </c>
      <c r="FH10" s="10" t="s">
        <v>49</v>
      </c>
      <c r="FI10" s="8" t="s">
        <v>85</v>
      </c>
      <c r="FJ10" s="8">
        <v>3</v>
      </c>
      <c r="FK10" s="15"/>
      <c r="FL10" s="9">
        <f t="shared" ref="FL10:FL12" si="44">IF(FK10=1,0,IF(FL9=0,0,1))</f>
        <v>0</v>
      </c>
      <c r="FM10" s="10" t="s">
        <v>50</v>
      </c>
      <c r="FN10" s="8" t="s">
        <v>86</v>
      </c>
      <c r="FO10" s="8">
        <v>3</v>
      </c>
      <c r="FP10" s="15">
        <v>1</v>
      </c>
      <c r="FQ10" s="9">
        <f t="shared" ref="FQ10:FQ12" si="45">IF(FP10=1,0,IF(FQ9=0,0,1))</f>
        <v>0</v>
      </c>
      <c r="FR10" s="10" t="s">
        <v>51</v>
      </c>
      <c r="FS10" s="8" t="s">
        <v>86</v>
      </c>
      <c r="FT10" s="8">
        <v>3</v>
      </c>
      <c r="FU10" s="15"/>
      <c r="FV10" s="9">
        <f t="shared" ref="FV10:FV12" si="46">IF(FU10=1,0,IF(FV9=0,0,1))</f>
        <v>0</v>
      </c>
      <c r="FX10" s="10" t="s">
        <v>53</v>
      </c>
      <c r="FY10" s="8" t="s">
        <v>86</v>
      </c>
      <c r="FZ10" s="8">
        <v>1</v>
      </c>
      <c r="GA10" s="15"/>
      <c r="GB10" s="9">
        <f t="shared" ref="GB10:GB12" si="47">IF(GA10=1,0,IF(GB9=0,0,1))</f>
        <v>0</v>
      </c>
      <c r="GC10" s="10" t="s">
        <v>54</v>
      </c>
      <c r="GD10" s="8" t="s">
        <v>86</v>
      </c>
      <c r="GE10" s="8">
        <v>3</v>
      </c>
      <c r="GF10" s="15"/>
      <c r="GG10" s="9">
        <f t="shared" ref="GG10:GG12" si="48">IF(GF10=1,0,IF(GG9=0,0,1))</f>
        <v>1</v>
      </c>
      <c r="GI10" s="10" t="s">
        <v>56</v>
      </c>
      <c r="GJ10" s="8" t="s">
        <v>86</v>
      </c>
      <c r="GK10" s="8">
        <v>1</v>
      </c>
      <c r="GL10" s="15"/>
      <c r="GM10" s="9">
        <f t="shared" ref="GM10:GM12" si="49">IF(GL10=1,0,IF(GM9=0,0,1))</f>
        <v>1</v>
      </c>
      <c r="GP10" s="10" t="s">
        <v>60</v>
      </c>
      <c r="GQ10" s="8" t="s">
        <v>85</v>
      </c>
      <c r="GR10" s="8">
        <v>1</v>
      </c>
      <c r="GS10" s="15"/>
      <c r="GT10" s="9">
        <f t="shared" ref="GT10:GT12" si="50">IF(GS10=1,0,IF(GT9=0,0,1))</f>
        <v>1</v>
      </c>
      <c r="GU10" s="10" t="s">
        <v>61</v>
      </c>
      <c r="GV10" s="8" t="s">
        <v>86</v>
      </c>
      <c r="GW10" s="8">
        <v>1</v>
      </c>
      <c r="GX10" s="15"/>
      <c r="GY10" s="9">
        <f t="shared" ref="GY10:GY12" si="51">IF(GX10=1,0,IF(GY9=0,0,1))</f>
        <v>1</v>
      </c>
      <c r="GZ10" s="10" t="s">
        <v>62</v>
      </c>
      <c r="HA10" s="8" t="s">
        <v>86</v>
      </c>
      <c r="HB10" s="8">
        <v>1</v>
      </c>
      <c r="HC10" s="15">
        <v>1</v>
      </c>
      <c r="HD10" s="9">
        <f t="shared" ref="HD10:HD12" si="52">IF(HC10=1,0,IF(HD9=0,0,1))</f>
        <v>0</v>
      </c>
      <c r="HE10" s="10" t="s">
        <v>63</v>
      </c>
      <c r="HF10" s="8" t="s">
        <v>86</v>
      </c>
      <c r="HG10" s="8">
        <v>2</v>
      </c>
      <c r="HH10" s="15">
        <v>0</v>
      </c>
      <c r="HI10" s="9">
        <f t="shared" ref="HI10:HI12" si="53">IF(HH10=1,0,IF(HI9=0,0,1))</f>
        <v>1</v>
      </c>
      <c r="HJ10" s="20" t="s">
        <v>209</v>
      </c>
      <c r="HK10" s="8" t="s">
        <v>86</v>
      </c>
      <c r="HL10" s="8">
        <v>1</v>
      </c>
      <c r="HM10" s="15">
        <v>1</v>
      </c>
      <c r="HN10" s="9">
        <f t="shared" ref="HN10:HN12" si="54">HN9-HM10</f>
        <v>1</v>
      </c>
      <c r="HO10" s="8"/>
      <c r="HQ10" s="7" t="s">
        <v>65</v>
      </c>
      <c r="HR10" s="8" t="s">
        <v>85</v>
      </c>
      <c r="HS10" s="8">
        <v>1</v>
      </c>
      <c r="HT10" s="15">
        <v>1</v>
      </c>
      <c r="HU10" s="9">
        <f>HU9-HT10</f>
        <v>2</v>
      </c>
      <c r="HV10" s="7" t="s">
        <v>66</v>
      </c>
      <c r="HW10" s="8" t="s">
        <v>86</v>
      </c>
      <c r="HX10" s="8">
        <v>1</v>
      </c>
      <c r="HY10" s="15">
        <v>1</v>
      </c>
      <c r="HZ10" s="9">
        <f>HZ9-HY10</f>
        <v>2</v>
      </c>
      <c r="IA10" s="7" t="s">
        <v>67</v>
      </c>
      <c r="IB10" s="8" t="s">
        <v>86</v>
      </c>
      <c r="IC10" s="8">
        <v>1</v>
      </c>
      <c r="ID10" s="15">
        <v>1</v>
      </c>
      <c r="IE10" s="9">
        <f>IE9-ID10</f>
        <v>2</v>
      </c>
      <c r="IF10" s="7" t="s">
        <v>68</v>
      </c>
      <c r="IG10" s="8" t="s">
        <v>86</v>
      </c>
      <c r="IH10" s="8">
        <v>1</v>
      </c>
      <c r="II10" s="15">
        <v>1</v>
      </c>
      <c r="IJ10" s="9">
        <f>IJ9-II10</f>
        <v>2</v>
      </c>
      <c r="IL10" s="8">
        <f t="shared" si="14"/>
        <v>40</v>
      </c>
      <c r="IM10">
        <f>EI10*EH10+EM10*EN10+ER10*ES10+EY10*EZ10+FD10*FE10+FJ10*FK10+FO10*FP10+FT10*FU10+FZ10*GA10+GE10*GF10+GK10*GL10+GR10*GS10+GW10*GX10+HB10*HC10+HG10*HH10+HL10*HM10</f>
        <v>10</v>
      </c>
      <c r="IN10">
        <f>S10</f>
        <v>3</v>
      </c>
      <c r="IO10">
        <f>IF(IM10&gt;=IN10,(IM10-IN10),IM10)</f>
        <v>7</v>
      </c>
      <c r="IP10">
        <f>IO10+AG10*AH10+AL10*AM10+AQ10*AR10+AV10*AW10+BA10*BB10+BF10*BG10+BL10*BM10+BQ10*BR10+CK10*CL10+CP10*CQ10+CU10*CV10+DA10*DB10+DG10*DH10+DL10*DM10+DQ10*DR10+DV10*DW10+EB10*EC10+HS10*HT10+HX10*HY10+IC10*ID10+IH10*II10+CF10*CG10+CA10*CB10+BV10*BW10</f>
        <v>14</v>
      </c>
      <c r="IR10">
        <f t="shared" si="15"/>
        <v>3</v>
      </c>
      <c r="IZ10">
        <v>-2</v>
      </c>
      <c r="JA10">
        <v>16</v>
      </c>
      <c r="JD10">
        <v>-2</v>
      </c>
      <c r="JE10">
        <v>5</v>
      </c>
      <c r="JG10" t="b">
        <f t="shared" si="0"/>
        <v>1</v>
      </c>
      <c r="JH10">
        <f>IF($JG10=FALSE,IF(Nine7[Select]&gt;=1,1,0),0)</f>
        <v>0</v>
      </c>
      <c r="JI10" t="s">
        <v>198</v>
      </c>
      <c r="JJ10" t="str">
        <f>Nine7[[#This Row],[Select]]&amp;":"&amp;COUNTIF($JL$6:JL10,JL10)</f>
        <v>1:3</v>
      </c>
      <c r="JK10" t="s">
        <v>210</v>
      </c>
      <c r="JL10">
        <f>$BB$8</f>
        <v>1</v>
      </c>
      <c r="JM10">
        <v>1</v>
      </c>
      <c r="JO10" t="b">
        <f t="shared" si="1"/>
        <v>1</v>
      </c>
      <c r="JP10">
        <f>IF($JO10=FALSE,IF(Ten_8[Select]&gt;=1,1,0),0)</f>
        <v>0</v>
      </c>
      <c r="JR10" t="str">
        <f>Ten_8[[#This Row],[Select]]&amp;":"&amp;COUNTIF($JT$6:JT10,JT10)</f>
        <v>0:4</v>
      </c>
      <c r="JS10" t="s">
        <v>210</v>
      </c>
      <c r="JT10">
        <f>$BB$9</f>
        <v>0</v>
      </c>
      <c r="JU10">
        <v>1</v>
      </c>
      <c r="JW10" t="b">
        <f t="shared" si="2"/>
        <v>0</v>
      </c>
      <c r="JX10">
        <f>IF($JW10=FALSE,IF(eleven9[Select]&gt;=1,1,0),0)</f>
        <v>0</v>
      </c>
      <c r="JZ10" t="str">
        <f>eleven9[[#This Row],[Select]]&amp;":"&amp;COUNTIF($KB$6:KB10,KB10)</f>
        <v>0:4</v>
      </c>
      <c r="KA10" t="s">
        <v>210</v>
      </c>
      <c r="KB10">
        <f>$BB$10</f>
        <v>0</v>
      </c>
      <c r="KC10">
        <v>1</v>
      </c>
      <c r="KE10" t="b">
        <f t="shared" si="3"/>
        <v>0</v>
      </c>
      <c r="KF10">
        <f>IF($KE10=FALSE,IF(twelve10[Select]&gt;=1,1,0),0)</f>
        <v>0</v>
      </c>
      <c r="KH10" t="str">
        <f>twelve10[[#This Row],[Select]]&amp;":"&amp;COUNTIF($KJ$6:KJ10,KJ10)</f>
        <v>0:5</v>
      </c>
      <c r="KI10" t="s">
        <v>210</v>
      </c>
      <c r="KJ10">
        <f>$BB$11</f>
        <v>0</v>
      </c>
      <c r="KK10">
        <v>1</v>
      </c>
      <c r="KM10" t="b">
        <f t="shared" si="4"/>
        <v>0</v>
      </c>
      <c r="KN10">
        <f>IF($KM10=FALSE,IF(thirteen11[Select]&gt;=1,1,0),0)</f>
        <v>0</v>
      </c>
      <c r="KP10" t="str">
        <f>thirteen11[[#This Row],[Select]]&amp;":"&amp;COUNTIF($KR$6:KR10,KR10)</f>
        <v>0:5</v>
      </c>
      <c r="KQ10" t="s">
        <v>210</v>
      </c>
      <c r="KR10">
        <f>$BB$12</f>
        <v>0</v>
      </c>
      <c r="KS10">
        <v>1</v>
      </c>
    </row>
    <row r="11" spans="1:305" x14ac:dyDescent="0.25">
      <c r="A11">
        <v>12</v>
      </c>
      <c r="B11" s="3">
        <f>U10</f>
        <v>9</v>
      </c>
      <c r="C11" s="3">
        <f>X10</f>
        <v>0</v>
      </c>
      <c r="D11" s="2">
        <v>20</v>
      </c>
      <c r="E11">
        <f t="shared" si="5"/>
        <v>-1</v>
      </c>
      <c r="F11" s="2">
        <v>-1</v>
      </c>
      <c r="G11" s="2">
        <v>7</v>
      </c>
      <c r="H11" s="3">
        <f t="shared" si="6"/>
        <v>5</v>
      </c>
      <c r="I11">
        <f>LOOKUP(H11,$IZ$5:$IZ$32,$JA$5:$JA$32)</f>
        <v>15</v>
      </c>
      <c r="J11">
        <f t="shared" si="7"/>
        <v>24</v>
      </c>
      <c r="K11" s="3">
        <f t="shared" si="16"/>
        <v>20</v>
      </c>
      <c r="L11" s="3"/>
      <c r="M11">
        <f t="shared" si="8"/>
        <v>0</v>
      </c>
      <c r="N11">
        <f t="shared" si="17"/>
        <v>-1</v>
      </c>
      <c r="O11" s="2">
        <v>7</v>
      </c>
      <c r="P11" s="3">
        <f t="shared" si="9"/>
        <v>6</v>
      </c>
      <c r="Q11">
        <f>LOOKUP(P11,$JD$5:$JD$32,$JE$5:$JE$32)</f>
        <v>3</v>
      </c>
      <c r="R11">
        <f t="shared" ref="R11:R12" si="55">C11</f>
        <v>0</v>
      </c>
      <c r="S11">
        <f t="shared" si="18"/>
        <v>3</v>
      </c>
      <c r="T11">
        <f t="shared" si="10"/>
        <v>22</v>
      </c>
      <c r="U11">
        <f t="shared" si="11"/>
        <v>2</v>
      </c>
      <c r="V11">
        <f t="shared" si="12"/>
        <v>3</v>
      </c>
      <c r="X11">
        <f t="shared" si="13"/>
        <v>0</v>
      </c>
      <c r="Z11" s="2"/>
      <c r="AA11" s="2"/>
      <c r="AB11" s="2">
        <v>0</v>
      </c>
      <c r="AC11" s="2"/>
      <c r="AD11" s="2"/>
      <c r="AE11" s="10" t="s">
        <v>24</v>
      </c>
      <c r="AF11" s="8" t="s">
        <v>198</v>
      </c>
      <c r="AG11" s="8">
        <v>6</v>
      </c>
      <c r="AH11" s="15"/>
      <c r="AI11" s="9">
        <f t="shared" si="19"/>
        <v>0</v>
      </c>
      <c r="AJ11" s="10" t="s">
        <v>28</v>
      </c>
      <c r="AK11" s="8" t="s">
        <v>198</v>
      </c>
      <c r="AL11" s="8">
        <v>6</v>
      </c>
      <c r="AM11" s="15"/>
      <c r="AN11" s="9">
        <f t="shared" si="20"/>
        <v>0</v>
      </c>
      <c r="AO11" s="10" t="s">
        <v>30</v>
      </c>
      <c r="AP11" s="8" t="s">
        <v>198</v>
      </c>
      <c r="AQ11" s="8">
        <v>5</v>
      </c>
      <c r="AR11" s="15"/>
      <c r="AS11" s="9">
        <f t="shared" si="21"/>
        <v>0</v>
      </c>
      <c r="AT11" s="10" t="s">
        <v>31</v>
      </c>
      <c r="AU11" s="8" t="s">
        <v>198</v>
      </c>
      <c r="AV11" s="8">
        <v>2</v>
      </c>
      <c r="AW11" s="15"/>
      <c r="AX11" s="9">
        <f t="shared" si="22"/>
        <v>0</v>
      </c>
      <c r="AY11" s="10" t="s">
        <v>32</v>
      </c>
      <c r="AZ11" s="8" t="s">
        <v>198</v>
      </c>
      <c r="BA11" s="8">
        <v>1</v>
      </c>
      <c r="BB11" s="15"/>
      <c r="BC11" s="9">
        <f t="shared" si="23"/>
        <v>0</v>
      </c>
      <c r="BD11" s="10" t="s">
        <v>33</v>
      </c>
      <c r="BE11" s="8" t="s">
        <v>198</v>
      </c>
      <c r="BF11" s="8">
        <v>2</v>
      </c>
      <c r="BG11" s="15"/>
      <c r="BH11" s="9">
        <f t="shared" si="24"/>
        <v>0</v>
      </c>
      <c r="BJ11" s="10" t="s">
        <v>35</v>
      </c>
      <c r="BK11" s="8" t="s">
        <v>86</v>
      </c>
      <c r="BL11" s="8">
        <v>8</v>
      </c>
      <c r="BM11" s="15">
        <v>1</v>
      </c>
      <c r="BN11" s="9">
        <f t="shared" si="25"/>
        <v>0</v>
      </c>
      <c r="BO11" s="10" t="s">
        <v>37</v>
      </c>
      <c r="BP11" s="8" t="s">
        <v>86</v>
      </c>
      <c r="BQ11" s="8">
        <v>7</v>
      </c>
      <c r="BR11" s="15"/>
      <c r="BS11" s="9">
        <f t="shared" si="26"/>
        <v>1</v>
      </c>
      <c r="BT11" s="10" t="s">
        <v>42</v>
      </c>
      <c r="BU11" s="8" t="s">
        <v>86</v>
      </c>
      <c r="BV11" s="8">
        <v>3</v>
      </c>
      <c r="BW11" s="15"/>
      <c r="BX11" s="9">
        <f t="shared" si="27"/>
        <v>1</v>
      </c>
      <c r="BY11" s="10" t="s">
        <v>200</v>
      </c>
      <c r="BZ11" s="8" t="s">
        <v>86</v>
      </c>
      <c r="CA11" s="8">
        <v>3</v>
      </c>
      <c r="CB11" s="15"/>
      <c r="CC11" s="9">
        <f t="shared" si="28"/>
        <v>1</v>
      </c>
      <c r="CD11" s="10" t="s">
        <v>201</v>
      </c>
      <c r="CE11" s="8" t="s">
        <v>86</v>
      </c>
      <c r="CF11" s="8">
        <v>2</v>
      </c>
      <c r="CG11" s="15"/>
      <c r="CH11" s="9">
        <f t="shared" si="29"/>
        <v>1</v>
      </c>
      <c r="CI11" s="10" t="s">
        <v>38</v>
      </c>
      <c r="CJ11" s="8" t="s">
        <v>86</v>
      </c>
      <c r="CK11" s="8">
        <v>1</v>
      </c>
      <c r="CL11" s="15">
        <v>1</v>
      </c>
      <c r="CM11" s="9">
        <f t="shared" si="30"/>
        <v>0</v>
      </c>
      <c r="CN11" s="10" t="s">
        <v>39</v>
      </c>
      <c r="CO11" s="8" t="s">
        <v>86</v>
      </c>
      <c r="CP11" s="8">
        <v>1</v>
      </c>
      <c r="CQ11" s="15"/>
      <c r="CR11" s="9">
        <f t="shared" si="31"/>
        <v>1</v>
      </c>
      <c r="CS11" s="10" t="s">
        <v>40</v>
      </c>
      <c r="CT11" s="8" t="s">
        <v>86</v>
      </c>
      <c r="CU11" s="8">
        <v>2</v>
      </c>
      <c r="CV11" s="15"/>
      <c r="CW11" s="9">
        <f t="shared" si="32"/>
        <v>1</v>
      </c>
      <c r="CY11" s="10" t="s">
        <v>203</v>
      </c>
      <c r="CZ11" s="8" t="s">
        <v>90</v>
      </c>
      <c r="DA11" s="8">
        <v>8</v>
      </c>
      <c r="DB11" s="15"/>
      <c r="DC11" s="9">
        <f t="shared" si="33"/>
        <v>1</v>
      </c>
      <c r="DD11" s="9"/>
      <c r="DE11" s="10" t="s">
        <v>204</v>
      </c>
      <c r="DF11" s="8" t="s">
        <v>90</v>
      </c>
      <c r="DG11" s="8">
        <v>7</v>
      </c>
      <c r="DH11" s="15"/>
      <c r="DI11" s="9">
        <f t="shared" si="34"/>
        <v>1</v>
      </c>
      <c r="DJ11" s="10" t="s">
        <v>205</v>
      </c>
      <c r="DK11" s="8" t="s">
        <v>90</v>
      </c>
      <c r="DL11" s="8">
        <v>6</v>
      </c>
      <c r="DM11" s="15">
        <v>1</v>
      </c>
      <c r="DN11" s="9">
        <f t="shared" si="35"/>
        <v>0</v>
      </c>
      <c r="DO11" s="10" t="s">
        <v>206</v>
      </c>
      <c r="DP11" s="8" t="s">
        <v>90</v>
      </c>
      <c r="DQ11" s="8">
        <v>3</v>
      </c>
      <c r="DR11" s="15"/>
      <c r="DS11" s="9">
        <f t="shared" si="36"/>
        <v>1</v>
      </c>
      <c r="DT11" s="10" t="s">
        <v>43</v>
      </c>
      <c r="DU11" s="8" t="s">
        <v>90</v>
      </c>
      <c r="DV11" s="8">
        <v>2</v>
      </c>
      <c r="DW11" s="15"/>
      <c r="DX11" s="9">
        <f t="shared" si="37"/>
        <v>0</v>
      </c>
      <c r="DZ11" s="10" t="s">
        <v>207</v>
      </c>
      <c r="EA11" s="8" t="s">
        <v>90</v>
      </c>
      <c r="EB11" s="8">
        <v>1</v>
      </c>
      <c r="EC11" s="15"/>
      <c r="ED11" s="9">
        <f t="shared" si="38"/>
        <v>0</v>
      </c>
      <c r="EF11" s="10" t="s">
        <v>87</v>
      </c>
      <c r="EG11" s="8" t="s">
        <v>90</v>
      </c>
      <c r="EH11" s="8">
        <v>1</v>
      </c>
      <c r="EI11" s="15">
        <v>1</v>
      </c>
      <c r="EJ11" s="9">
        <f t="shared" si="39"/>
        <v>0</v>
      </c>
      <c r="EK11" s="10" t="s">
        <v>88</v>
      </c>
      <c r="EL11" s="8" t="s">
        <v>90</v>
      </c>
      <c r="EM11" s="8">
        <v>1</v>
      </c>
      <c r="EN11" s="15"/>
      <c r="EO11" s="9">
        <f t="shared" si="40"/>
        <v>1</v>
      </c>
      <c r="EP11" s="20" t="s">
        <v>57</v>
      </c>
      <c r="EQ11" s="8" t="s">
        <v>208</v>
      </c>
      <c r="ER11" s="8">
        <v>2</v>
      </c>
      <c r="ES11" s="15"/>
      <c r="ET11" s="9">
        <f t="shared" si="41"/>
        <v>0</v>
      </c>
      <c r="EU11" s="8"/>
      <c r="EW11" s="10" t="s">
        <v>46</v>
      </c>
      <c r="EX11" s="8" t="s">
        <v>85</v>
      </c>
      <c r="EY11" s="8">
        <v>3</v>
      </c>
      <c r="EZ11" s="15"/>
      <c r="FA11" s="9">
        <f t="shared" si="42"/>
        <v>0</v>
      </c>
      <c r="FB11" s="10" t="s">
        <v>47</v>
      </c>
      <c r="FC11" s="8" t="s">
        <v>85</v>
      </c>
      <c r="FD11" s="8">
        <v>3</v>
      </c>
      <c r="FE11" s="15">
        <v>1</v>
      </c>
      <c r="FF11" s="9">
        <f t="shared" si="43"/>
        <v>0</v>
      </c>
      <c r="FH11" s="10" t="s">
        <v>49</v>
      </c>
      <c r="FI11" s="8" t="s">
        <v>85</v>
      </c>
      <c r="FJ11" s="8">
        <v>3</v>
      </c>
      <c r="FK11" s="15"/>
      <c r="FL11" s="9">
        <f t="shared" si="44"/>
        <v>0</v>
      </c>
      <c r="FM11" s="10" t="s">
        <v>50</v>
      </c>
      <c r="FN11" s="8" t="s">
        <v>86</v>
      </c>
      <c r="FO11" s="8">
        <v>3</v>
      </c>
      <c r="FP11" s="15"/>
      <c r="FQ11" s="9">
        <f t="shared" si="45"/>
        <v>0</v>
      </c>
      <c r="FR11" s="10" t="s">
        <v>51</v>
      </c>
      <c r="FS11" s="8" t="s">
        <v>86</v>
      </c>
      <c r="FT11" s="8">
        <v>3</v>
      </c>
      <c r="FU11" s="15"/>
      <c r="FV11" s="9">
        <f t="shared" si="46"/>
        <v>0</v>
      </c>
      <c r="FX11" s="10" t="s">
        <v>53</v>
      </c>
      <c r="FY11" s="8" t="s">
        <v>86</v>
      </c>
      <c r="FZ11" s="8">
        <v>1</v>
      </c>
      <c r="GA11" s="15"/>
      <c r="GB11" s="9">
        <f t="shared" si="47"/>
        <v>0</v>
      </c>
      <c r="GC11" s="10" t="s">
        <v>54</v>
      </c>
      <c r="GD11" s="8" t="s">
        <v>86</v>
      </c>
      <c r="GE11" s="8">
        <v>3</v>
      </c>
      <c r="GF11" s="15"/>
      <c r="GG11" s="9">
        <f t="shared" si="48"/>
        <v>1</v>
      </c>
      <c r="GI11" s="10" t="s">
        <v>56</v>
      </c>
      <c r="GJ11" s="8" t="s">
        <v>86</v>
      </c>
      <c r="GK11" s="8">
        <v>1</v>
      </c>
      <c r="GL11" s="15">
        <v>1</v>
      </c>
      <c r="GM11" s="9">
        <f t="shared" si="49"/>
        <v>0</v>
      </c>
      <c r="GP11" s="10" t="s">
        <v>60</v>
      </c>
      <c r="GQ11" s="8" t="s">
        <v>85</v>
      </c>
      <c r="GR11" s="8">
        <v>1</v>
      </c>
      <c r="GS11" s="15"/>
      <c r="GT11" s="9">
        <f t="shared" si="50"/>
        <v>1</v>
      </c>
      <c r="GU11" s="10" t="s">
        <v>61</v>
      </c>
      <c r="GV11" s="8" t="s">
        <v>86</v>
      </c>
      <c r="GW11" s="8">
        <v>1</v>
      </c>
      <c r="GX11" s="15">
        <v>1</v>
      </c>
      <c r="GY11" s="9">
        <f t="shared" si="51"/>
        <v>0</v>
      </c>
      <c r="GZ11" s="10" t="s">
        <v>62</v>
      </c>
      <c r="HA11" s="8" t="s">
        <v>86</v>
      </c>
      <c r="HB11" s="8">
        <v>1</v>
      </c>
      <c r="HC11" s="15"/>
      <c r="HD11" s="9">
        <f t="shared" si="52"/>
        <v>0</v>
      </c>
      <c r="HE11" s="10" t="s">
        <v>63</v>
      </c>
      <c r="HF11" s="8" t="s">
        <v>86</v>
      </c>
      <c r="HG11" s="8">
        <v>2</v>
      </c>
      <c r="HH11" s="15"/>
      <c r="HI11" s="9">
        <f t="shared" si="53"/>
        <v>1</v>
      </c>
      <c r="HJ11" s="20" t="s">
        <v>209</v>
      </c>
      <c r="HK11" s="8" t="s">
        <v>86</v>
      </c>
      <c r="HL11" s="8">
        <v>1</v>
      </c>
      <c r="HM11" s="15">
        <v>0</v>
      </c>
      <c r="HN11" s="9">
        <f t="shared" si="54"/>
        <v>1</v>
      </c>
      <c r="HO11" s="8"/>
      <c r="HQ11" s="7" t="s">
        <v>65</v>
      </c>
      <c r="HR11" s="8" t="s">
        <v>85</v>
      </c>
      <c r="HS11" s="8">
        <v>1</v>
      </c>
      <c r="HT11" s="15">
        <v>1</v>
      </c>
      <c r="HU11" s="9">
        <f>HU10-HT11</f>
        <v>1</v>
      </c>
      <c r="HV11" s="7" t="s">
        <v>66</v>
      </c>
      <c r="HW11" s="8" t="s">
        <v>86</v>
      </c>
      <c r="HX11" s="8">
        <v>1</v>
      </c>
      <c r="HY11" s="15">
        <v>1</v>
      </c>
      <c r="HZ11" s="9">
        <f>HZ10-HY11</f>
        <v>1</v>
      </c>
      <c r="IA11" s="7" t="s">
        <v>67</v>
      </c>
      <c r="IB11" s="8" t="s">
        <v>86</v>
      </c>
      <c r="IC11" s="8">
        <v>1</v>
      </c>
      <c r="ID11" s="15">
        <v>1</v>
      </c>
      <c r="IE11" s="9">
        <f>IE10-ID11</f>
        <v>1</v>
      </c>
      <c r="IF11" s="7" t="s">
        <v>68</v>
      </c>
      <c r="IG11" s="8" t="s">
        <v>86</v>
      </c>
      <c r="IH11" s="8">
        <v>1</v>
      </c>
      <c r="II11" s="15">
        <v>1</v>
      </c>
      <c r="IJ11" s="9">
        <f>IJ10-II11</f>
        <v>1</v>
      </c>
      <c r="IL11" s="8">
        <f t="shared" si="14"/>
        <v>40</v>
      </c>
      <c r="IM11">
        <f>EI11*EH11+EM11*EN11+ER11*ES11+EY11*EZ11+FD11*FE11+FJ11*FK11+FO11*FP11+FT11*FU11+FZ11*GA11+GE11*GF11+GK11*GL11+GR11*GS11+GW11*GX11+HB11*HC11+HG11*HH11+HL11*HM11</f>
        <v>6</v>
      </c>
      <c r="IN11">
        <f>S11</f>
        <v>3</v>
      </c>
      <c r="IO11">
        <f>IF(IM11&gt;=IN11,(IM11-IN11),IM11)</f>
        <v>3</v>
      </c>
      <c r="IP11">
        <f>IO11+AG11*AH11+AL11*AM11+AQ11*AR11+AV11*AW11+BA11*BB11+BF11*BG11+BL11*BM11+BQ11*BR11+CK11*CL11+CP11*CQ11+CU11*CV11+DA11*DB11+DG11*DH11+DL11*DM11+DQ11*DR11+DV11*DW11+EB11*EC11+HS11*HT11+HX11*HY11+IC11*ID11+IH11*II11+CF11*CG11+CA11*CB11+BV11*BW11</f>
        <v>22</v>
      </c>
      <c r="IR11">
        <f t="shared" si="15"/>
        <v>3</v>
      </c>
      <c r="IZ11">
        <v>-1</v>
      </c>
      <c r="JA11">
        <v>16</v>
      </c>
      <c r="JD11">
        <v>-1</v>
      </c>
      <c r="JE11">
        <v>5</v>
      </c>
      <c r="JG11" t="b">
        <f t="shared" si="0"/>
        <v>1</v>
      </c>
      <c r="JH11">
        <f>IF($JG11=FALSE,IF(Nine7[Select]&gt;=1,1,0),0)</f>
        <v>0</v>
      </c>
      <c r="JI11" t="s">
        <v>198</v>
      </c>
      <c r="JJ11" t="str">
        <f>Nine7[[#This Row],[Select]]&amp;":"&amp;COUNTIF($JL$6:JL11,JL11)</f>
        <v>0:3</v>
      </c>
      <c r="JK11" t="s">
        <v>211</v>
      </c>
      <c r="JL11">
        <f>$BG$8</f>
        <v>0</v>
      </c>
      <c r="JM11">
        <v>2</v>
      </c>
      <c r="JO11" t="b">
        <f t="shared" si="1"/>
        <v>1</v>
      </c>
      <c r="JP11">
        <f>IF($JO11=FALSE,IF(Ten_8[Select]&gt;=1,1,0),0)</f>
        <v>0</v>
      </c>
      <c r="JR11" t="str">
        <f>Ten_8[[#This Row],[Select]]&amp;":"&amp;COUNTIF($JT$6:JT11,JT11)</f>
        <v>1:2</v>
      </c>
      <c r="JS11" t="s">
        <v>211</v>
      </c>
      <c r="JT11">
        <f>$BG$9</f>
        <v>1</v>
      </c>
      <c r="JU11">
        <v>2</v>
      </c>
      <c r="JW11" t="b">
        <f t="shared" si="2"/>
        <v>0</v>
      </c>
      <c r="JX11">
        <f>IF($JW11=FALSE,IF(eleven9[Select]&gt;=1,1,0),0)</f>
        <v>0</v>
      </c>
      <c r="JZ11" t="str">
        <f>eleven9[[#This Row],[Select]]&amp;":"&amp;COUNTIF($KB$6:KB11,KB11)</f>
        <v>0:5</v>
      </c>
      <c r="KA11" t="s">
        <v>211</v>
      </c>
      <c r="KB11">
        <f>$BG$10</f>
        <v>0</v>
      </c>
      <c r="KC11">
        <v>2</v>
      </c>
      <c r="KE11" t="b">
        <f t="shared" si="3"/>
        <v>0</v>
      </c>
      <c r="KF11">
        <f>IF($KE11=FALSE,IF(twelve10[Select]&gt;=1,1,0),0)</f>
        <v>0</v>
      </c>
      <c r="KH11" t="str">
        <f>twelve10[[#This Row],[Select]]&amp;":"&amp;COUNTIF($KJ$6:KJ11,KJ11)</f>
        <v>0:6</v>
      </c>
      <c r="KI11" t="s">
        <v>211</v>
      </c>
      <c r="KJ11">
        <f>$BG$11</f>
        <v>0</v>
      </c>
      <c r="KK11">
        <v>2</v>
      </c>
      <c r="KM11" t="b">
        <f t="shared" si="4"/>
        <v>0</v>
      </c>
      <c r="KN11">
        <f>IF($KM11=FALSE,IF(thirteen11[Select]&gt;=1,1,0),0)</f>
        <v>0</v>
      </c>
      <c r="KP11" t="str">
        <f>thirteen11[[#This Row],[Select]]&amp;":"&amp;COUNTIF($KR$6:KR11,KR11)</f>
        <v>0:6</v>
      </c>
      <c r="KQ11" t="s">
        <v>211</v>
      </c>
      <c r="KR11">
        <f>$BG$12</f>
        <v>0</v>
      </c>
      <c r="KS11">
        <v>2</v>
      </c>
    </row>
    <row r="12" spans="1:305" x14ac:dyDescent="0.25">
      <c r="A12">
        <v>13</v>
      </c>
      <c r="B12" s="3">
        <f t="shared" ref="B12" si="56">U11</f>
        <v>2</v>
      </c>
      <c r="C12" s="3">
        <f t="shared" ref="C12" si="57">X11</f>
        <v>0</v>
      </c>
      <c r="D12" s="2">
        <v>20</v>
      </c>
      <c r="E12">
        <v>0</v>
      </c>
      <c r="F12" s="2">
        <v>0</v>
      </c>
      <c r="G12" s="2">
        <v>7</v>
      </c>
      <c r="H12" s="3">
        <f t="shared" si="6"/>
        <v>7</v>
      </c>
      <c r="I12">
        <f>LOOKUP(H12,$IZ$5:$IZ$32,$JA$5:$JA$32)</f>
        <v>14</v>
      </c>
      <c r="J12">
        <f t="shared" si="7"/>
        <v>16</v>
      </c>
      <c r="K12" s="3">
        <f t="shared" si="16"/>
        <v>20</v>
      </c>
      <c r="L12" s="3"/>
      <c r="M12">
        <f t="shared" si="8"/>
        <v>0</v>
      </c>
      <c r="N12">
        <f t="shared" si="17"/>
        <v>0</v>
      </c>
      <c r="O12" s="2">
        <v>7</v>
      </c>
      <c r="P12" s="3">
        <f t="shared" si="9"/>
        <v>7</v>
      </c>
      <c r="Q12">
        <f>LOOKUP(P12,$JD$5:$JD$32,$JE$5:$JE$32)</f>
        <v>3</v>
      </c>
      <c r="R12">
        <f t="shared" si="55"/>
        <v>0</v>
      </c>
      <c r="S12">
        <f t="shared" si="18"/>
        <v>3</v>
      </c>
      <c r="T12">
        <f t="shared" si="10"/>
        <v>24</v>
      </c>
      <c r="U12">
        <f t="shared" si="11"/>
        <v>-8</v>
      </c>
      <c r="V12">
        <f t="shared" si="12"/>
        <v>3</v>
      </c>
      <c r="X12">
        <f t="shared" si="13"/>
        <v>0</v>
      </c>
      <c r="Z12" s="2"/>
      <c r="AA12" s="2"/>
      <c r="AB12" s="2">
        <v>0</v>
      </c>
      <c r="AC12" s="2"/>
      <c r="AD12" s="2"/>
      <c r="AE12" s="16" t="s">
        <v>24</v>
      </c>
      <c r="AF12" s="8" t="s">
        <v>198</v>
      </c>
      <c r="AG12" s="13">
        <v>6</v>
      </c>
      <c r="AH12" s="17">
        <v>0</v>
      </c>
      <c r="AI12" s="14">
        <f t="shared" si="19"/>
        <v>0</v>
      </c>
      <c r="AJ12" s="16" t="s">
        <v>28</v>
      </c>
      <c r="AK12" s="8" t="s">
        <v>198</v>
      </c>
      <c r="AL12" s="13">
        <v>6</v>
      </c>
      <c r="AM12" s="17"/>
      <c r="AN12" s="14">
        <f t="shared" si="20"/>
        <v>0</v>
      </c>
      <c r="AO12" s="16" t="s">
        <v>30</v>
      </c>
      <c r="AP12" s="8" t="s">
        <v>198</v>
      </c>
      <c r="AQ12" s="13">
        <v>5</v>
      </c>
      <c r="AR12" s="17"/>
      <c r="AS12" s="14">
        <f t="shared" si="21"/>
        <v>0</v>
      </c>
      <c r="AT12" s="16" t="s">
        <v>31</v>
      </c>
      <c r="AU12" s="8" t="s">
        <v>198</v>
      </c>
      <c r="AV12" s="13">
        <v>2</v>
      </c>
      <c r="AW12" s="17"/>
      <c r="AX12" s="14">
        <f t="shared" si="22"/>
        <v>0</v>
      </c>
      <c r="AY12" s="16" t="s">
        <v>32</v>
      </c>
      <c r="AZ12" s="8" t="s">
        <v>198</v>
      </c>
      <c r="BA12" s="13">
        <v>1</v>
      </c>
      <c r="BB12" s="17"/>
      <c r="BC12" s="14">
        <f t="shared" si="23"/>
        <v>0</v>
      </c>
      <c r="BD12" s="16" t="s">
        <v>33</v>
      </c>
      <c r="BE12" s="8" t="s">
        <v>198</v>
      </c>
      <c r="BF12" s="13">
        <v>2</v>
      </c>
      <c r="BG12" s="17"/>
      <c r="BH12" s="14">
        <f t="shared" si="24"/>
        <v>0</v>
      </c>
      <c r="BJ12" s="16" t="s">
        <v>35</v>
      </c>
      <c r="BK12" s="13" t="s">
        <v>86</v>
      </c>
      <c r="BL12" s="13">
        <v>8</v>
      </c>
      <c r="BM12" s="17"/>
      <c r="BN12" s="14">
        <f t="shared" si="25"/>
        <v>0</v>
      </c>
      <c r="BO12" s="16" t="s">
        <v>37</v>
      </c>
      <c r="BP12" s="13" t="s">
        <v>86</v>
      </c>
      <c r="BQ12" s="13">
        <v>7</v>
      </c>
      <c r="BR12" s="17">
        <v>1</v>
      </c>
      <c r="BS12" s="14">
        <f t="shared" si="26"/>
        <v>0</v>
      </c>
      <c r="BT12" s="10" t="s">
        <v>42</v>
      </c>
      <c r="BU12" s="13" t="s">
        <v>86</v>
      </c>
      <c r="BV12" s="8">
        <v>3</v>
      </c>
      <c r="BW12" s="17">
        <v>1</v>
      </c>
      <c r="BX12" s="14">
        <f t="shared" si="27"/>
        <v>0</v>
      </c>
      <c r="BY12" s="10" t="s">
        <v>200</v>
      </c>
      <c r="BZ12" s="13" t="s">
        <v>86</v>
      </c>
      <c r="CA12" s="8">
        <v>3</v>
      </c>
      <c r="CB12" s="17">
        <v>1</v>
      </c>
      <c r="CC12" s="14">
        <f t="shared" si="28"/>
        <v>0</v>
      </c>
      <c r="CD12" s="10" t="s">
        <v>201</v>
      </c>
      <c r="CE12" s="13" t="s">
        <v>86</v>
      </c>
      <c r="CF12" s="8">
        <v>2</v>
      </c>
      <c r="CG12" s="17">
        <v>1</v>
      </c>
      <c r="CH12" s="14">
        <f t="shared" si="29"/>
        <v>0</v>
      </c>
      <c r="CI12" s="16" t="s">
        <v>38</v>
      </c>
      <c r="CJ12" s="13" t="s">
        <v>86</v>
      </c>
      <c r="CK12" s="8">
        <v>1</v>
      </c>
      <c r="CL12" s="17"/>
      <c r="CM12" s="14">
        <f t="shared" si="30"/>
        <v>0</v>
      </c>
      <c r="CN12" s="16" t="s">
        <v>39</v>
      </c>
      <c r="CO12" s="13" t="s">
        <v>86</v>
      </c>
      <c r="CP12" s="13">
        <v>1</v>
      </c>
      <c r="CQ12" s="17"/>
      <c r="CR12" s="14">
        <f t="shared" si="31"/>
        <v>1</v>
      </c>
      <c r="CS12" s="16" t="s">
        <v>40</v>
      </c>
      <c r="CT12" s="13" t="s">
        <v>86</v>
      </c>
      <c r="CU12" s="8">
        <v>2</v>
      </c>
      <c r="CV12" s="17">
        <v>1</v>
      </c>
      <c r="CW12" s="14">
        <f t="shared" si="32"/>
        <v>0</v>
      </c>
      <c r="CY12" s="10" t="s">
        <v>203</v>
      </c>
      <c r="CZ12" s="8" t="s">
        <v>90</v>
      </c>
      <c r="DA12" s="8">
        <v>8</v>
      </c>
      <c r="DB12" s="17"/>
      <c r="DC12" s="14">
        <f t="shared" si="33"/>
        <v>1</v>
      </c>
      <c r="DD12" s="14"/>
      <c r="DE12" s="10" t="s">
        <v>204</v>
      </c>
      <c r="DF12" s="8" t="s">
        <v>90</v>
      </c>
      <c r="DG12" s="8">
        <v>7</v>
      </c>
      <c r="DH12" s="17"/>
      <c r="DI12" s="14">
        <f t="shared" si="34"/>
        <v>1</v>
      </c>
      <c r="DJ12" s="10" t="s">
        <v>205</v>
      </c>
      <c r="DK12" s="8" t="s">
        <v>90</v>
      </c>
      <c r="DL12" s="8">
        <v>6</v>
      </c>
      <c r="DM12" s="17"/>
      <c r="DN12" s="14">
        <f t="shared" si="35"/>
        <v>0</v>
      </c>
      <c r="DO12" s="10" t="s">
        <v>206</v>
      </c>
      <c r="DP12" s="8" t="s">
        <v>90</v>
      </c>
      <c r="DQ12" s="8">
        <v>3</v>
      </c>
      <c r="DR12" s="17"/>
      <c r="DS12" s="14">
        <f t="shared" si="36"/>
        <v>1</v>
      </c>
      <c r="DT12" s="16" t="s">
        <v>43</v>
      </c>
      <c r="DU12" s="8" t="s">
        <v>90</v>
      </c>
      <c r="DV12" s="8">
        <v>2</v>
      </c>
      <c r="DW12" s="17"/>
      <c r="DX12" s="14">
        <f t="shared" si="37"/>
        <v>0</v>
      </c>
      <c r="DZ12" s="10" t="s">
        <v>207</v>
      </c>
      <c r="EA12" s="8" t="s">
        <v>90</v>
      </c>
      <c r="EB12" s="8">
        <v>1</v>
      </c>
      <c r="EC12" s="17"/>
      <c r="ED12" s="14">
        <f t="shared" si="38"/>
        <v>0</v>
      </c>
      <c r="EF12" s="16" t="s">
        <v>87</v>
      </c>
      <c r="EG12" s="8" t="s">
        <v>90</v>
      </c>
      <c r="EH12" s="8">
        <v>1</v>
      </c>
      <c r="EI12" s="17"/>
      <c r="EJ12" s="14">
        <f t="shared" si="39"/>
        <v>0</v>
      </c>
      <c r="EK12" s="16" t="s">
        <v>88</v>
      </c>
      <c r="EL12" s="8" t="s">
        <v>90</v>
      </c>
      <c r="EM12" s="8">
        <v>1</v>
      </c>
      <c r="EN12" s="17"/>
      <c r="EO12" s="14">
        <f t="shared" si="40"/>
        <v>1</v>
      </c>
      <c r="EP12" s="21" t="s">
        <v>57</v>
      </c>
      <c r="EQ12" s="13" t="s">
        <v>208</v>
      </c>
      <c r="ER12" s="13">
        <v>2</v>
      </c>
      <c r="ES12" s="17"/>
      <c r="ET12" s="14">
        <f t="shared" si="41"/>
        <v>0</v>
      </c>
      <c r="EU12" s="8"/>
      <c r="EW12" s="16" t="s">
        <v>46</v>
      </c>
      <c r="EX12" s="13" t="s">
        <v>85</v>
      </c>
      <c r="EY12" s="13">
        <v>3</v>
      </c>
      <c r="EZ12" s="17"/>
      <c r="FA12" s="14">
        <f t="shared" si="42"/>
        <v>0</v>
      </c>
      <c r="FB12" s="16" t="s">
        <v>47</v>
      </c>
      <c r="FC12" s="13" t="s">
        <v>85</v>
      </c>
      <c r="FD12" s="13">
        <v>3</v>
      </c>
      <c r="FE12" s="17"/>
      <c r="FF12" s="14">
        <f t="shared" si="43"/>
        <v>0</v>
      </c>
      <c r="FH12" s="16" t="s">
        <v>49</v>
      </c>
      <c r="FI12" s="13" t="s">
        <v>85</v>
      </c>
      <c r="FJ12" s="13">
        <v>3</v>
      </c>
      <c r="FK12" s="17"/>
      <c r="FL12" s="14">
        <f t="shared" si="44"/>
        <v>0</v>
      </c>
      <c r="FM12" s="16" t="s">
        <v>50</v>
      </c>
      <c r="FN12" s="13" t="s">
        <v>86</v>
      </c>
      <c r="FO12" s="13">
        <v>3</v>
      </c>
      <c r="FP12" s="17"/>
      <c r="FQ12" s="14">
        <f t="shared" si="45"/>
        <v>0</v>
      </c>
      <c r="FR12" s="16" t="s">
        <v>51</v>
      </c>
      <c r="FS12" s="13" t="s">
        <v>86</v>
      </c>
      <c r="FT12" s="13">
        <v>3</v>
      </c>
      <c r="FU12" s="17"/>
      <c r="FV12" s="14">
        <f t="shared" si="46"/>
        <v>0</v>
      </c>
      <c r="FX12" s="16" t="s">
        <v>53</v>
      </c>
      <c r="FY12" s="13" t="s">
        <v>86</v>
      </c>
      <c r="FZ12" s="13">
        <v>1</v>
      </c>
      <c r="GA12" s="17"/>
      <c r="GB12" s="14">
        <f t="shared" si="47"/>
        <v>0</v>
      </c>
      <c r="GC12" s="16" t="s">
        <v>54</v>
      </c>
      <c r="GD12" s="13" t="s">
        <v>86</v>
      </c>
      <c r="GE12" s="8">
        <v>3</v>
      </c>
      <c r="GF12" s="17">
        <v>1</v>
      </c>
      <c r="GG12" s="14">
        <f t="shared" si="48"/>
        <v>0</v>
      </c>
      <c r="GI12" s="16" t="s">
        <v>56</v>
      </c>
      <c r="GJ12" s="8" t="s">
        <v>86</v>
      </c>
      <c r="GK12" s="8">
        <v>1</v>
      </c>
      <c r="GL12" s="17"/>
      <c r="GM12" s="14">
        <f t="shared" si="49"/>
        <v>0</v>
      </c>
      <c r="GP12" s="16" t="s">
        <v>60</v>
      </c>
      <c r="GQ12" s="13" t="s">
        <v>85</v>
      </c>
      <c r="GR12" s="13">
        <v>1</v>
      </c>
      <c r="GS12" s="17">
        <v>1</v>
      </c>
      <c r="GT12" s="14">
        <f t="shared" si="50"/>
        <v>0</v>
      </c>
      <c r="GU12" s="16" t="s">
        <v>61</v>
      </c>
      <c r="GV12" s="8" t="s">
        <v>86</v>
      </c>
      <c r="GW12" s="13">
        <v>1</v>
      </c>
      <c r="GX12" s="17"/>
      <c r="GY12" s="14">
        <f t="shared" si="51"/>
        <v>0</v>
      </c>
      <c r="GZ12" s="16" t="s">
        <v>62</v>
      </c>
      <c r="HA12" s="8" t="s">
        <v>86</v>
      </c>
      <c r="HB12" s="8">
        <v>1</v>
      </c>
      <c r="HC12" s="17"/>
      <c r="HD12" s="14">
        <f t="shared" si="52"/>
        <v>0</v>
      </c>
      <c r="HE12" s="16" t="s">
        <v>63</v>
      </c>
      <c r="HF12" s="8" t="s">
        <v>86</v>
      </c>
      <c r="HG12" s="8">
        <v>2</v>
      </c>
      <c r="HH12" s="17">
        <v>1</v>
      </c>
      <c r="HI12" s="14">
        <f t="shared" si="53"/>
        <v>0</v>
      </c>
      <c r="HJ12" s="21" t="s">
        <v>209</v>
      </c>
      <c r="HK12" s="13" t="s">
        <v>86</v>
      </c>
      <c r="HL12" s="13">
        <v>1</v>
      </c>
      <c r="HM12" s="17"/>
      <c r="HN12" s="14">
        <f t="shared" si="54"/>
        <v>1</v>
      </c>
      <c r="HO12" s="8"/>
      <c r="HQ12" s="12" t="s">
        <v>65</v>
      </c>
      <c r="HR12" s="8" t="s">
        <v>85</v>
      </c>
      <c r="HS12" s="13">
        <v>1</v>
      </c>
      <c r="HT12" s="17">
        <v>1</v>
      </c>
      <c r="HU12" s="14">
        <f>HU11-HT12</f>
        <v>0</v>
      </c>
      <c r="HV12" s="12" t="s">
        <v>66</v>
      </c>
      <c r="HW12" s="13" t="s">
        <v>86</v>
      </c>
      <c r="HX12" s="13">
        <v>1</v>
      </c>
      <c r="HY12" s="17">
        <v>1</v>
      </c>
      <c r="HZ12" s="14">
        <f>HZ11-HY12</f>
        <v>0</v>
      </c>
      <c r="IA12" s="12" t="s">
        <v>67</v>
      </c>
      <c r="IB12" s="13" t="s">
        <v>86</v>
      </c>
      <c r="IC12" s="13">
        <v>1</v>
      </c>
      <c r="ID12" s="17">
        <v>1</v>
      </c>
      <c r="IE12" s="14">
        <f>IE11-ID12</f>
        <v>0</v>
      </c>
      <c r="IF12" s="12" t="s">
        <v>68</v>
      </c>
      <c r="IG12" s="13" t="s">
        <v>86</v>
      </c>
      <c r="IH12" s="13">
        <v>1</v>
      </c>
      <c r="II12" s="17">
        <v>1</v>
      </c>
      <c r="IJ12" s="14">
        <f>IJ11-II12</f>
        <v>0</v>
      </c>
      <c r="IL12" s="8">
        <f t="shared" si="14"/>
        <v>40</v>
      </c>
      <c r="IM12">
        <f>EI12*EH12+EM12*EN12+ER12*ES12+EY12*EZ12+FD12*FE12+FJ12*FK12+FO12*FP12+FT12*FU12+FZ12*GA12+GE12*GF12+GK12*GL12+GR12*GS12+GW12*GX12+HB12*HC12+HG12*HH12+HL12*HM12</f>
        <v>6</v>
      </c>
      <c r="IN12">
        <f>S12</f>
        <v>3</v>
      </c>
      <c r="IO12">
        <f>IF(IM12&gt;=IN12,(IM12-IN12),IM12)</f>
        <v>3</v>
      </c>
      <c r="IP12">
        <f>IO12+AG12*AH12+AL12*AM12+AQ12*AR12+AV12*AW12+BA12*BB12+BF12*BG12+BL12*BM12+BQ12*BR12+CK12*CL12+CP12*CQ12+CU12*CV12+DA12*DB12+DG12*DH12+DL12*DM12+DQ12*DR12+DV12*DW12+EB12*EC12+HS12*HT12+HX12*HY12+IC12*ID12+IH12*II12+CF12*CG12+CA12*CB12+BV12*BW12</f>
        <v>24</v>
      </c>
      <c r="IR12">
        <f t="shared" si="15"/>
        <v>3</v>
      </c>
      <c r="IZ12">
        <v>0</v>
      </c>
      <c r="JA12">
        <v>16</v>
      </c>
      <c r="JD12">
        <v>0</v>
      </c>
      <c r="JE12">
        <v>5</v>
      </c>
      <c r="JG12" t="b">
        <f t="shared" si="0"/>
        <v>0</v>
      </c>
      <c r="JH12">
        <f>IF($JG12=FALSE,IF(Nine7[Select]&gt;=1,1,0),0)</f>
        <v>0</v>
      </c>
      <c r="JI12" t="s">
        <v>86</v>
      </c>
      <c r="JJ12" t="str">
        <f>Nine7[[#This Row],[Select]]&amp;":"&amp;COUNTIF($JL$6:JL12,JL12)</f>
        <v>0:4</v>
      </c>
      <c r="JK12" t="s">
        <v>237</v>
      </c>
      <c r="JL12">
        <f>$BM$8</f>
        <v>0</v>
      </c>
      <c r="JM12">
        <v>8</v>
      </c>
      <c r="JO12" t="b">
        <f t="shared" si="1"/>
        <v>1</v>
      </c>
      <c r="JP12">
        <f>IF($JO12=FALSE,IF(Ten_8[Select]&gt;=1,1,0),0)</f>
        <v>0</v>
      </c>
      <c r="JR12" t="str">
        <f>Ten_8[[#This Row],[Select]]&amp;":"&amp;COUNTIF($JT$6:JT12,JT12)</f>
        <v>0:5</v>
      </c>
      <c r="JS12" t="s">
        <v>237</v>
      </c>
      <c r="JT12">
        <f>$BM$9</f>
        <v>0</v>
      </c>
      <c r="JU12">
        <v>8</v>
      </c>
      <c r="JW12" t="b">
        <f t="shared" si="2"/>
        <v>1</v>
      </c>
      <c r="JX12">
        <f>IF($JW12=FALSE,IF(eleven9[Select]&gt;=1,1,0),0)</f>
        <v>0</v>
      </c>
      <c r="JZ12" t="str">
        <f>eleven9[[#This Row],[Select]]&amp;":"&amp;COUNTIF($KB$6:KB12,KB12)</f>
        <v>0:6</v>
      </c>
      <c r="KA12" t="s">
        <v>237</v>
      </c>
      <c r="KB12">
        <f>$BM$10</f>
        <v>0</v>
      </c>
      <c r="KC12">
        <v>8</v>
      </c>
      <c r="KE12" t="b">
        <f t="shared" si="3"/>
        <v>1</v>
      </c>
      <c r="KF12">
        <f>IF($KE12=FALSE,IF(twelve10[Select]&gt;=1,1,0),0)</f>
        <v>0</v>
      </c>
      <c r="KH12" t="str">
        <f>twelve10[[#This Row],[Select]]&amp;":"&amp;COUNTIF($KJ$6:KJ12,KJ12)</f>
        <v>1:1</v>
      </c>
      <c r="KI12" t="s">
        <v>237</v>
      </c>
      <c r="KJ12">
        <f>$BM$11</f>
        <v>1</v>
      </c>
      <c r="KK12">
        <v>8</v>
      </c>
      <c r="KM12" t="b">
        <f t="shared" si="4"/>
        <v>1</v>
      </c>
      <c r="KN12">
        <f>IF($KM12=FALSE,IF(thirteen11[Select]&gt;=1,1,0),0)</f>
        <v>0</v>
      </c>
      <c r="KP12" t="str">
        <f>thirteen11[[#This Row],[Select]]&amp;":"&amp;COUNTIF($KR$6:KR12,KR12)</f>
        <v>0:7</v>
      </c>
      <c r="KQ12" t="s">
        <v>237</v>
      </c>
      <c r="KR12">
        <f>$BM$12</f>
        <v>0</v>
      </c>
      <c r="KS12">
        <v>8</v>
      </c>
    </row>
    <row r="13" spans="1:305" x14ac:dyDescent="0.25">
      <c r="IU13" t="s">
        <v>195</v>
      </c>
      <c r="IZ13">
        <v>1</v>
      </c>
      <c r="JA13">
        <v>16</v>
      </c>
      <c r="JD13">
        <v>1</v>
      </c>
      <c r="JE13">
        <v>5</v>
      </c>
      <c r="JG13" t="b">
        <f t="shared" si="0"/>
        <v>0</v>
      </c>
      <c r="JH13">
        <f>IF($JG13=FALSE,IF(Nine7[Select]&gt;=1,1,0),0)</f>
        <v>0</v>
      </c>
      <c r="JI13" t="s">
        <v>86</v>
      </c>
      <c r="JJ13" t="str">
        <f>Nine7[[#This Row],[Select]]&amp;":"&amp;COUNTIF($JL$6:JL13,JL13)</f>
        <v>0:5</v>
      </c>
      <c r="JK13" t="s">
        <v>238</v>
      </c>
      <c r="JL13">
        <f>$BR$8</f>
        <v>0</v>
      </c>
      <c r="JM13">
        <v>7</v>
      </c>
      <c r="JO13" t="b">
        <f t="shared" si="1"/>
        <v>1</v>
      </c>
      <c r="JP13">
        <f>IF($JO13=FALSE,IF(Ten_8[Select]&gt;=1,1,0),0)</f>
        <v>0</v>
      </c>
      <c r="JR13" t="str">
        <f>Ten_8[[#This Row],[Select]]&amp;":"&amp;COUNTIF($JT$6:JT13,JT13)</f>
        <v>0:6</v>
      </c>
      <c r="JS13" t="s">
        <v>238</v>
      </c>
      <c r="JT13">
        <f>$BR$9</f>
        <v>0</v>
      </c>
      <c r="JU13">
        <v>7</v>
      </c>
      <c r="JW13" t="b">
        <f t="shared" si="2"/>
        <v>1</v>
      </c>
      <c r="JX13">
        <f>IF($JW13=FALSE,IF(eleven9[Select]&gt;=1,1,0),0)</f>
        <v>0</v>
      </c>
      <c r="JZ13" t="str">
        <f>eleven9[[#This Row],[Select]]&amp;":"&amp;COUNTIF($KB$6:KB13,KB13)</f>
        <v>0:7</v>
      </c>
      <c r="KA13" t="s">
        <v>238</v>
      </c>
      <c r="KB13">
        <f>$BR$10</f>
        <v>0</v>
      </c>
      <c r="KC13">
        <v>7</v>
      </c>
      <c r="KE13" t="b">
        <f t="shared" si="3"/>
        <v>1</v>
      </c>
      <c r="KF13">
        <f>IF($KE13=FALSE,IF(twelve10[Select]&gt;=1,1,0),0)</f>
        <v>0</v>
      </c>
      <c r="KH13" t="str">
        <f>twelve10[[#This Row],[Select]]&amp;":"&amp;COUNTIF($KJ$6:KJ13,KJ13)</f>
        <v>0:7</v>
      </c>
      <c r="KI13" t="s">
        <v>238</v>
      </c>
      <c r="KJ13">
        <f>$BR$11</f>
        <v>0</v>
      </c>
      <c r="KK13">
        <v>7</v>
      </c>
      <c r="KM13" t="b">
        <f t="shared" si="4"/>
        <v>1</v>
      </c>
      <c r="KN13">
        <f>IF($KM13=FALSE,IF(thirteen11[Select]&gt;=1,1,0),0)</f>
        <v>0</v>
      </c>
      <c r="KP13" t="str">
        <f>thirteen11[[#This Row],[Select]]&amp;":"&amp;COUNTIF($KR$6:KR13,KR13)</f>
        <v>1:1</v>
      </c>
      <c r="KQ13" t="s">
        <v>238</v>
      </c>
      <c r="KR13">
        <f>$BR$12</f>
        <v>1</v>
      </c>
      <c r="KS13">
        <v>7</v>
      </c>
    </row>
    <row r="14" spans="1:305" x14ac:dyDescent="0.25">
      <c r="IZ14">
        <v>2</v>
      </c>
      <c r="JA14">
        <v>16</v>
      </c>
      <c r="JD14">
        <v>2</v>
      </c>
      <c r="JE14">
        <v>5</v>
      </c>
      <c r="JG14" t="b">
        <f t="shared" si="0"/>
        <v>0</v>
      </c>
      <c r="JH14">
        <f>IF($JG14=FALSE,IF(Nine7[Select]&gt;=1,1,0),0)</f>
        <v>0</v>
      </c>
      <c r="JI14" t="s">
        <v>86</v>
      </c>
      <c r="JJ14" t="str">
        <f>Nine7[[#This Row],[Select]]&amp;":"&amp;COUNTIF($JL$6:JL14,JL14)</f>
        <v>0:6</v>
      </c>
      <c r="JK14" t="s">
        <v>225</v>
      </c>
      <c r="JL14">
        <f>$BW$8</f>
        <v>0</v>
      </c>
      <c r="JM14">
        <v>3</v>
      </c>
      <c r="JO14" t="b">
        <f t="shared" si="1"/>
        <v>1</v>
      </c>
      <c r="JP14">
        <f>IF($JO14=FALSE,IF(Ten_8[Select]&gt;=1,1,0),0)</f>
        <v>0</v>
      </c>
      <c r="JR14" t="str">
        <f>Ten_8[[#This Row],[Select]]&amp;":"&amp;COUNTIF($JT$6:JT14,JT14)</f>
        <v>0:7</v>
      </c>
      <c r="JS14" t="s">
        <v>225</v>
      </c>
      <c r="JT14">
        <f>$BW$9</f>
        <v>0</v>
      </c>
      <c r="JU14">
        <v>3</v>
      </c>
      <c r="JW14" t="b">
        <f t="shared" si="2"/>
        <v>1</v>
      </c>
      <c r="JX14">
        <f>IF($JW14=FALSE,IF(eleven9[Select]&gt;=1,1,0),0)</f>
        <v>0</v>
      </c>
      <c r="JZ14" t="str">
        <f>eleven9[[#This Row],[Select]]&amp;":"&amp;COUNTIF($KB$6:KB14,KB14)</f>
        <v>0:8</v>
      </c>
      <c r="KA14" t="s">
        <v>225</v>
      </c>
      <c r="KB14">
        <f>$BW$10</f>
        <v>0</v>
      </c>
      <c r="KC14">
        <v>3</v>
      </c>
      <c r="KE14" t="b">
        <f t="shared" si="3"/>
        <v>1</v>
      </c>
      <c r="KF14">
        <f>IF($KE14=FALSE,IF(twelve10[Select]&gt;=1,1,0),0)</f>
        <v>0</v>
      </c>
      <c r="KH14" t="str">
        <f>twelve10[[#This Row],[Select]]&amp;":"&amp;COUNTIF($KJ$6:KJ14,KJ14)</f>
        <v>0:8</v>
      </c>
      <c r="KI14" t="s">
        <v>225</v>
      </c>
      <c r="KJ14">
        <f>$BW$11</f>
        <v>0</v>
      </c>
      <c r="KK14">
        <v>3</v>
      </c>
      <c r="KM14" t="b">
        <f t="shared" si="4"/>
        <v>1</v>
      </c>
      <c r="KN14">
        <f>IF($KM14=FALSE,IF(thirteen11[Select]&gt;=1,1,0),0)</f>
        <v>0</v>
      </c>
      <c r="KP14" t="str">
        <f>thirteen11[[#This Row],[Select]]&amp;":"&amp;COUNTIF($KR$6:KR14,KR14)</f>
        <v>1:2</v>
      </c>
      <c r="KQ14" t="s">
        <v>225</v>
      </c>
      <c r="KR14">
        <f>$BW$12</f>
        <v>1</v>
      </c>
      <c r="KS14">
        <v>3</v>
      </c>
    </row>
    <row r="15" spans="1:305" x14ac:dyDescent="0.25">
      <c r="IZ15">
        <v>3</v>
      </c>
      <c r="JA15">
        <v>16</v>
      </c>
      <c r="JD15">
        <v>3</v>
      </c>
      <c r="JE15">
        <v>5</v>
      </c>
      <c r="JG15" t="b">
        <f t="shared" si="0"/>
        <v>0</v>
      </c>
      <c r="JH15">
        <f>IF($JG15=FALSE,IF(Nine7[Select]&gt;=1,1,0),0)</f>
        <v>0</v>
      </c>
      <c r="JI15" t="s">
        <v>86</v>
      </c>
      <c r="JJ15" t="str">
        <f>Nine7[[#This Row],[Select]]&amp;":"&amp;COUNTIF($JL$6:JL15,JL15)</f>
        <v>0:7</v>
      </c>
      <c r="JK15" t="s">
        <v>226</v>
      </c>
      <c r="JL15">
        <f>$CB$8</f>
        <v>0</v>
      </c>
      <c r="JM15">
        <v>3</v>
      </c>
      <c r="JO15" t="b">
        <f t="shared" si="1"/>
        <v>1</v>
      </c>
      <c r="JP15">
        <f>IF($JO15=FALSE,IF(Ten_8[Select]&gt;=1,1,0),0)</f>
        <v>0</v>
      </c>
      <c r="JR15" t="str">
        <f>Ten_8[[#This Row],[Select]]&amp;":"&amp;COUNTIF($JT$6:JT15,JT15)</f>
        <v>0:8</v>
      </c>
      <c r="JS15" t="s">
        <v>226</v>
      </c>
      <c r="JT15">
        <f>$CB$9</f>
        <v>0</v>
      </c>
      <c r="JU15">
        <v>3</v>
      </c>
      <c r="JW15" t="b">
        <f t="shared" si="2"/>
        <v>1</v>
      </c>
      <c r="JX15">
        <f>IF($JW15=FALSE,IF(eleven9[Select]&gt;=1,1,0),0)</f>
        <v>0</v>
      </c>
      <c r="JZ15" t="str">
        <f>eleven9[[#This Row],[Select]]&amp;":"&amp;COUNTIF($KB$6:KB15,KB15)</f>
        <v>0:9</v>
      </c>
      <c r="KA15" t="s">
        <v>226</v>
      </c>
      <c r="KB15">
        <f>$CB$10</f>
        <v>0</v>
      </c>
      <c r="KC15">
        <v>3</v>
      </c>
      <c r="KE15" t="b">
        <f t="shared" si="3"/>
        <v>1</v>
      </c>
      <c r="KF15">
        <f>IF($KE15=FALSE,IF(twelve10[Select]&gt;=1,1,0),0)</f>
        <v>0</v>
      </c>
      <c r="KH15" t="str">
        <f>twelve10[[#This Row],[Select]]&amp;":"&amp;COUNTIF($KJ$6:KJ15,KJ15)</f>
        <v>0:9</v>
      </c>
      <c r="KI15" t="s">
        <v>226</v>
      </c>
      <c r="KJ15">
        <f>$CB$11</f>
        <v>0</v>
      </c>
      <c r="KK15">
        <v>3</v>
      </c>
      <c r="KM15" t="b">
        <f t="shared" si="4"/>
        <v>1</v>
      </c>
      <c r="KN15">
        <f>IF($KM15=FALSE,IF(thirteen11[Select]&gt;=1,1,0),0)</f>
        <v>0</v>
      </c>
      <c r="KP15" t="str">
        <f>thirteen11[[#This Row],[Select]]&amp;":"&amp;COUNTIF($KR$6:KR15,KR15)</f>
        <v>1:3</v>
      </c>
      <c r="KQ15" t="s">
        <v>226</v>
      </c>
      <c r="KR15">
        <f>$CB$12</f>
        <v>1</v>
      </c>
      <c r="KS15">
        <v>3</v>
      </c>
    </row>
    <row r="16" spans="1:305" x14ac:dyDescent="0.25">
      <c r="IZ16">
        <v>4</v>
      </c>
      <c r="JA16">
        <v>15</v>
      </c>
      <c r="JD16">
        <v>4</v>
      </c>
      <c r="JE16">
        <v>4</v>
      </c>
      <c r="JG16" t="b">
        <f t="shared" si="0"/>
        <v>0</v>
      </c>
      <c r="JH16">
        <f>IF($JG16=FALSE,IF(Nine7[Select]&gt;=1,1,0),0)</f>
        <v>0</v>
      </c>
      <c r="JI16" t="s">
        <v>86</v>
      </c>
      <c r="JJ16" t="str">
        <f>Nine7[[#This Row],[Select]]&amp;":"&amp;COUNTIF($JL$6:JL16,JL16)</f>
        <v>0:8</v>
      </c>
      <c r="JK16" t="s">
        <v>227</v>
      </c>
      <c r="JL16">
        <f>$CG$8</f>
        <v>0</v>
      </c>
      <c r="JM16">
        <v>2</v>
      </c>
      <c r="JO16" t="b">
        <f t="shared" si="1"/>
        <v>1</v>
      </c>
      <c r="JP16">
        <f>IF($JO16=FALSE,IF(Ten_8[Select]&gt;=1,1,0),0)</f>
        <v>0</v>
      </c>
      <c r="JR16" t="str">
        <f>Ten_8[[#This Row],[Select]]&amp;":"&amp;COUNTIF($JT$6:JT16,JT16)</f>
        <v>0:9</v>
      </c>
      <c r="JS16" t="s">
        <v>227</v>
      </c>
      <c r="JT16">
        <f>$CG$9</f>
        <v>0</v>
      </c>
      <c r="JU16">
        <v>2</v>
      </c>
      <c r="JW16" t="b">
        <f t="shared" si="2"/>
        <v>1</v>
      </c>
      <c r="JX16">
        <f>IF($JW16=FALSE,IF(eleven9[Select]&gt;=1,1,0),0)</f>
        <v>0</v>
      </c>
      <c r="JZ16" t="str">
        <f>eleven9[[#This Row],[Select]]&amp;":"&amp;COUNTIF($KB$6:KB16,KB16)</f>
        <v>0:10</v>
      </c>
      <c r="KA16" t="s">
        <v>227</v>
      </c>
      <c r="KB16">
        <f>$CG$10</f>
        <v>0</v>
      </c>
      <c r="KC16">
        <v>2</v>
      </c>
      <c r="KE16" t="b">
        <f t="shared" si="3"/>
        <v>1</v>
      </c>
      <c r="KF16">
        <f>IF($KE16=FALSE,IF(twelve10[Select]&gt;=1,1,0),0)</f>
        <v>0</v>
      </c>
      <c r="KH16" t="str">
        <f>twelve10[[#This Row],[Select]]&amp;":"&amp;COUNTIF($KJ$6:KJ16,KJ16)</f>
        <v>0:10</v>
      </c>
      <c r="KI16" t="s">
        <v>227</v>
      </c>
      <c r="KJ16">
        <f>$CG$11</f>
        <v>0</v>
      </c>
      <c r="KK16">
        <v>2</v>
      </c>
      <c r="KM16" t="b">
        <f t="shared" si="4"/>
        <v>1</v>
      </c>
      <c r="KN16">
        <f>IF($KM16=FALSE,IF(thirteen11[Select]&gt;=1,1,0),0)</f>
        <v>0</v>
      </c>
      <c r="KP16" t="str">
        <f>thirteen11[[#This Row],[Select]]&amp;":"&amp;COUNTIF($KR$6:KR16,KR16)</f>
        <v>1:4</v>
      </c>
      <c r="KQ16" t="s">
        <v>227</v>
      </c>
      <c r="KR16">
        <f>$CG$12</f>
        <v>1</v>
      </c>
      <c r="KS16">
        <v>2</v>
      </c>
    </row>
    <row r="17" spans="3:305" x14ac:dyDescent="0.25">
      <c r="IZ17">
        <v>5</v>
      </c>
      <c r="JA17">
        <v>15</v>
      </c>
      <c r="JD17">
        <v>5</v>
      </c>
      <c r="JE17">
        <v>4</v>
      </c>
      <c r="JG17" t="b">
        <f t="shared" si="0"/>
        <v>0</v>
      </c>
      <c r="JH17">
        <f>IF($JG17=FALSE,IF(Nine7[Select]&gt;=1,1,0),0)</f>
        <v>0</v>
      </c>
      <c r="JI17" t="s">
        <v>86</v>
      </c>
      <c r="JJ17" t="str">
        <f>Nine7[[#This Row],[Select]]&amp;":"&amp;COUNTIF($JL$6:JL17,JL17)</f>
        <v>0:9</v>
      </c>
      <c r="JK17" t="s">
        <v>212</v>
      </c>
      <c r="JL17">
        <f>$CL$8</f>
        <v>0</v>
      </c>
      <c r="JM17">
        <v>1</v>
      </c>
      <c r="JO17" t="b">
        <f t="shared" si="1"/>
        <v>1</v>
      </c>
      <c r="JP17">
        <f>IF($JO17=FALSE,IF(Ten_8[Select]&gt;=1,1,0),0)</f>
        <v>0</v>
      </c>
      <c r="JR17" t="str">
        <f>Ten_8[[#This Row],[Select]]&amp;":"&amp;COUNTIF($JT$6:JT17,JT17)</f>
        <v>0:10</v>
      </c>
      <c r="JS17" t="s">
        <v>212</v>
      </c>
      <c r="JT17">
        <f>$CL$9</f>
        <v>0</v>
      </c>
      <c r="JU17">
        <v>1</v>
      </c>
      <c r="JW17" t="b">
        <f t="shared" si="2"/>
        <v>1</v>
      </c>
      <c r="JX17">
        <f>IF($JW17=FALSE,IF(eleven9[Select]&gt;=1,1,0),0)</f>
        <v>0</v>
      </c>
      <c r="JZ17" t="str">
        <f>eleven9[[#This Row],[Select]]&amp;":"&amp;COUNTIF($KB$6:KB17,KB17)</f>
        <v>0:11</v>
      </c>
      <c r="KA17" t="s">
        <v>212</v>
      </c>
      <c r="KB17">
        <f>$CL$10</f>
        <v>0</v>
      </c>
      <c r="KC17">
        <v>1</v>
      </c>
      <c r="KE17" t="b">
        <f t="shared" si="3"/>
        <v>1</v>
      </c>
      <c r="KF17">
        <f>IF($KE17=FALSE,IF(twelve10[Select]&gt;=1,1,0),0)</f>
        <v>0</v>
      </c>
      <c r="KH17" t="str">
        <f>twelve10[[#This Row],[Select]]&amp;":"&amp;COUNTIF($KJ$6:KJ17,KJ17)</f>
        <v>1:2</v>
      </c>
      <c r="KI17" t="s">
        <v>212</v>
      </c>
      <c r="KJ17">
        <f>$CL$11</f>
        <v>1</v>
      </c>
      <c r="KK17">
        <v>1</v>
      </c>
      <c r="KM17" t="b">
        <f t="shared" si="4"/>
        <v>1</v>
      </c>
      <c r="KN17">
        <f>IF($KM17=FALSE,IF(thirteen11[Select]&gt;=1,1,0),0)</f>
        <v>0</v>
      </c>
      <c r="KP17" t="str">
        <f>thirteen11[[#This Row],[Select]]&amp;":"&amp;COUNTIF($KR$6:KR17,KR17)</f>
        <v>0:8</v>
      </c>
      <c r="KQ17" t="s">
        <v>212</v>
      </c>
      <c r="KR17">
        <f>$CL$12</f>
        <v>0</v>
      </c>
      <c r="KS17">
        <v>1</v>
      </c>
    </row>
    <row r="18" spans="3:305" x14ac:dyDescent="0.25">
      <c r="C18" s="4"/>
      <c r="D18" s="5" t="s">
        <v>1</v>
      </c>
      <c r="E18" s="5"/>
      <c r="F18" s="5"/>
      <c r="G18" s="5"/>
      <c r="H18" s="4"/>
      <c r="I18" s="5" t="s">
        <v>2</v>
      </c>
      <c r="J18" s="5"/>
      <c r="K18" s="5"/>
      <c r="L18" s="5"/>
      <c r="M18" s="4"/>
      <c r="N18" s="5" t="s">
        <v>3</v>
      </c>
      <c r="O18" s="5"/>
      <c r="P18" s="5"/>
      <c r="Q18" s="6"/>
      <c r="S18" s="4"/>
      <c r="T18" s="5" t="s">
        <v>4</v>
      </c>
      <c r="U18" s="5"/>
      <c r="V18" s="5"/>
      <c r="W18" s="5"/>
      <c r="X18" s="4"/>
      <c r="Y18" s="5" t="s">
        <v>5</v>
      </c>
      <c r="Z18" s="5"/>
      <c r="AA18" s="5"/>
      <c r="AB18" s="6"/>
      <c r="IZ18">
        <v>6</v>
      </c>
      <c r="JA18">
        <v>14</v>
      </c>
      <c r="JD18">
        <v>6</v>
      </c>
      <c r="JE18">
        <v>3</v>
      </c>
      <c r="JG18" t="b">
        <f t="shared" si="0"/>
        <v>0</v>
      </c>
      <c r="JH18">
        <f>IF($JG18=FALSE,IF(Nine7[Select]&gt;=1,1,0),0)</f>
        <v>0</v>
      </c>
      <c r="JI18" t="s">
        <v>86</v>
      </c>
      <c r="JJ18" t="str">
        <f>Nine7[[#This Row],[Select]]&amp;":"&amp;COUNTIF($JL$6:JL18,JL18)</f>
        <v>0:10</v>
      </c>
      <c r="JK18" t="s">
        <v>213</v>
      </c>
      <c r="JL18">
        <f>$CQ$8</f>
        <v>0</v>
      </c>
      <c r="JM18">
        <v>1</v>
      </c>
      <c r="JO18" t="b">
        <f t="shared" si="1"/>
        <v>1</v>
      </c>
      <c r="JP18">
        <f>IF($JO18=FALSE,IF(Ten_8[Select]&gt;=1,1,0),0)</f>
        <v>0</v>
      </c>
      <c r="JR18" t="str">
        <f>Ten_8[[#This Row],[Select]]&amp;":"&amp;COUNTIF($JT$6:JT18,JT18)</f>
        <v>0:11</v>
      </c>
      <c r="JS18" t="s">
        <v>213</v>
      </c>
      <c r="JT18">
        <f>$CQ$9</f>
        <v>0</v>
      </c>
      <c r="JU18">
        <v>1</v>
      </c>
      <c r="JW18" t="b">
        <f t="shared" si="2"/>
        <v>1</v>
      </c>
      <c r="JX18">
        <f>IF($JW18=FALSE,IF(eleven9[Select]&gt;=1,1,0),0)</f>
        <v>0</v>
      </c>
      <c r="JZ18" t="str">
        <f>eleven9[[#This Row],[Select]]&amp;":"&amp;COUNTIF($KB$6:KB18,KB18)</f>
        <v>0:12</v>
      </c>
      <c r="KA18" t="s">
        <v>213</v>
      </c>
      <c r="KB18">
        <f>$CQ$10</f>
        <v>0</v>
      </c>
      <c r="KC18">
        <v>1</v>
      </c>
      <c r="KE18" t="b">
        <f t="shared" si="3"/>
        <v>1</v>
      </c>
      <c r="KF18">
        <f>IF($KE18=FALSE,IF(twelve10[Select]&gt;=1,1,0),0)</f>
        <v>0</v>
      </c>
      <c r="KH18" t="str">
        <f>twelve10[[#This Row],[Select]]&amp;":"&amp;COUNTIF($KJ$6:KJ18,KJ18)</f>
        <v>0:11</v>
      </c>
      <c r="KI18" t="s">
        <v>213</v>
      </c>
      <c r="KJ18">
        <f>$CQ$11</f>
        <v>0</v>
      </c>
      <c r="KK18">
        <v>1</v>
      </c>
      <c r="KM18" t="b">
        <f t="shared" si="4"/>
        <v>1</v>
      </c>
      <c r="KN18">
        <f>IF($KM18=FALSE,IF(thirteen11[Select]&gt;=1,1,0),0)</f>
        <v>0</v>
      </c>
      <c r="KP18" t="str">
        <f>thirteen11[[#This Row],[Select]]&amp;":"&amp;COUNTIF($KR$6:KR18,KR18)</f>
        <v>0:9</v>
      </c>
      <c r="KQ18" t="s">
        <v>213</v>
      </c>
      <c r="KR18">
        <f>$CQ$12</f>
        <v>0</v>
      </c>
      <c r="KS18">
        <v>1</v>
      </c>
    </row>
    <row r="19" spans="3:305" x14ac:dyDescent="0.25">
      <c r="C19" s="7"/>
      <c r="D19" s="8" t="s">
        <v>91</v>
      </c>
      <c r="E19" s="8">
        <f>J8</f>
        <v>20</v>
      </c>
      <c r="F19" s="8"/>
      <c r="G19" s="8"/>
      <c r="H19" s="7"/>
      <c r="I19" s="8" t="s">
        <v>91</v>
      </c>
      <c r="J19" s="8"/>
      <c r="K19" s="8">
        <f>J9</f>
        <v>17</v>
      </c>
      <c r="L19" s="8"/>
      <c r="M19" s="7"/>
      <c r="N19" s="8" t="s">
        <v>91</v>
      </c>
      <c r="O19" s="8">
        <f>J10</f>
        <v>23</v>
      </c>
      <c r="P19" s="8"/>
      <c r="Q19" s="9"/>
      <c r="S19" s="7"/>
      <c r="T19" s="8" t="s">
        <v>91</v>
      </c>
      <c r="U19" s="8">
        <f>J11</f>
        <v>24</v>
      </c>
      <c r="V19" s="8"/>
      <c r="W19" s="8"/>
      <c r="X19" s="7"/>
      <c r="Y19" s="8" t="s">
        <v>91</v>
      </c>
      <c r="Z19" s="8"/>
      <c r="AA19" s="8">
        <f>J12</f>
        <v>16</v>
      </c>
      <c r="AB19" s="9"/>
      <c r="IZ19">
        <v>7</v>
      </c>
      <c r="JA19">
        <v>14</v>
      </c>
      <c r="JD19">
        <v>7</v>
      </c>
      <c r="JE19">
        <v>3</v>
      </c>
      <c r="JG19" t="b">
        <f t="shared" si="0"/>
        <v>0</v>
      </c>
      <c r="JH19">
        <f>IF($JG19=FALSE,IF(Nine7[Select]&gt;=1,1,0),0)</f>
        <v>0</v>
      </c>
      <c r="JI19" t="s">
        <v>86</v>
      </c>
      <c r="JJ19" t="str">
        <f>Nine7[[#This Row],[Select]]&amp;":"&amp;COUNTIF($JL$6:JL19,JL19)</f>
        <v>0:11</v>
      </c>
      <c r="JK19" t="s">
        <v>214</v>
      </c>
      <c r="JL19">
        <f>$CV$8</f>
        <v>0</v>
      </c>
      <c r="JM19">
        <v>2</v>
      </c>
      <c r="JO19" t="b">
        <f t="shared" si="1"/>
        <v>1</v>
      </c>
      <c r="JP19">
        <f>IF($JO19=FALSE,IF(Ten_8[Select]&gt;=1,1,0),0)</f>
        <v>0</v>
      </c>
      <c r="JR19" t="str">
        <f>Ten_8[[#This Row],[Select]]&amp;":"&amp;COUNTIF($JT$6:JT19,JT19)</f>
        <v>0:12</v>
      </c>
      <c r="JS19" t="s">
        <v>214</v>
      </c>
      <c r="JT19">
        <f>$CV$9</f>
        <v>0</v>
      </c>
      <c r="JU19">
        <v>2</v>
      </c>
      <c r="JW19" t="b">
        <f t="shared" si="2"/>
        <v>1</v>
      </c>
      <c r="JX19">
        <f>IF($JW19=FALSE,IF(eleven9[Select]&gt;=1,1,0),0)</f>
        <v>0</v>
      </c>
      <c r="JZ19" t="str">
        <f>eleven9[[#This Row],[Select]]&amp;":"&amp;COUNTIF($KB$6:KB19,KB19)</f>
        <v>0:13</v>
      </c>
      <c r="KA19" t="s">
        <v>214</v>
      </c>
      <c r="KB19">
        <f>$CV$10</f>
        <v>0</v>
      </c>
      <c r="KC19">
        <v>2</v>
      </c>
      <c r="KE19" t="b">
        <f t="shared" si="3"/>
        <v>1</v>
      </c>
      <c r="KF19">
        <f>IF($KE19=FALSE,IF(twelve10[Select]&gt;=1,1,0),0)</f>
        <v>0</v>
      </c>
      <c r="KH19" t="str">
        <f>twelve10[[#This Row],[Select]]&amp;":"&amp;COUNTIF($KJ$6:KJ19,KJ19)</f>
        <v>0:12</v>
      </c>
      <c r="KI19" t="s">
        <v>214</v>
      </c>
      <c r="KJ19">
        <f>$CV$11</f>
        <v>0</v>
      </c>
      <c r="KK19">
        <v>2</v>
      </c>
      <c r="KM19" t="b">
        <f t="shared" si="4"/>
        <v>1</v>
      </c>
      <c r="KN19">
        <f>IF($KM19=FALSE,IF(thirteen11[Select]&gt;=1,1,0),0)</f>
        <v>0</v>
      </c>
      <c r="KP19" t="str">
        <f>thirteen11[[#This Row],[Select]]&amp;":"&amp;COUNTIF($KR$6:KR19,KR19)</f>
        <v>1:5</v>
      </c>
      <c r="KQ19" t="s">
        <v>214</v>
      </c>
      <c r="KR19">
        <f>$CV$12</f>
        <v>1</v>
      </c>
      <c r="KS19">
        <v>2</v>
      </c>
    </row>
    <row r="20" spans="3:305" x14ac:dyDescent="0.25">
      <c r="C20" s="7"/>
      <c r="D20" s="8" t="s">
        <v>92</v>
      </c>
      <c r="E20" s="8">
        <f>T8</f>
        <v>18</v>
      </c>
      <c r="F20" s="8"/>
      <c r="G20" s="8"/>
      <c r="H20" s="7"/>
      <c r="I20" s="8" t="s">
        <v>92</v>
      </c>
      <c r="J20" s="8"/>
      <c r="K20" s="8">
        <f>T9</f>
        <v>9</v>
      </c>
      <c r="L20" s="8"/>
      <c r="M20" s="7"/>
      <c r="N20" s="8" t="s">
        <v>92</v>
      </c>
      <c r="O20" s="8">
        <f>T10</f>
        <v>14</v>
      </c>
      <c r="P20" s="8"/>
      <c r="Q20" s="9"/>
      <c r="S20" s="7"/>
      <c r="T20" s="8" t="s">
        <v>92</v>
      </c>
      <c r="U20" s="8">
        <f>T11</f>
        <v>22</v>
      </c>
      <c r="V20" s="8"/>
      <c r="W20" s="8"/>
      <c r="X20" s="7"/>
      <c r="Y20" s="8" t="s">
        <v>92</v>
      </c>
      <c r="Z20" s="8"/>
      <c r="AA20" s="8">
        <f>T12</f>
        <v>24</v>
      </c>
      <c r="AB20" s="9"/>
      <c r="IZ20">
        <v>8</v>
      </c>
      <c r="JA20">
        <v>14</v>
      </c>
      <c r="JD20">
        <v>8</v>
      </c>
      <c r="JE20">
        <v>3</v>
      </c>
      <c r="JG20" t="b">
        <f t="shared" si="0"/>
        <v>0</v>
      </c>
      <c r="JH20">
        <f>IF($JG20=FALSE,IF(Nine7[Select]&gt;=1,1,0),0)</f>
        <v>0</v>
      </c>
      <c r="JI20" t="s">
        <v>90</v>
      </c>
      <c r="JJ20" t="str">
        <f>Nine7[[#This Row],[Select]]&amp;":"&amp;COUNTIF($JL$6:JL20,JL20)</f>
        <v>0:12</v>
      </c>
      <c r="JK20" t="s">
        <v>239</v>
      </c>
      <c r="JL20">
        <f>$DB$8</f>
        <v>0</v>
      </c>
      <c r="JM20">
        <v>8</v>
      </c>
      <c r="JO20" t="b">
        <f t="shared" si="1"/>
        <v>0</v>
      </c>
      <c r="JP20">
        <f>IF($JO20=FALSE,IF(Ten_8[Select]&gt;=1,1,0),0)</f>
        <v>0</v>
      </c>
      <c r="JR20" t="str">
        <f>Ten_8[[#This Row],[Select]]&amp;":"&amp;COUNTIF($JT$6:JT20,JT20)</f>
        <v>0:13</v>
      </c>
      <c r="JS20" t="s">
        <v>239</v>
      </c>
      <c r="JT20">
        <f>$DB$9</f>
        <v>0</v>
      </c>
      <c r="JU20">
        <v>8</v>
      </c>
      <c r="JW20" t="b">
        <f t="shared" si="2"/>
        <v>1</v>
      </c>
      <c r="JX20">
        <f>IF($JW20=FALSE,IF(eleven9[Select]&gt;=1,1,0),0)</f>
        <v>0</v>
      </c>
      <c r="JZ20" t="str">
        <f>eleven9[[#This Row],[Select]]&amp;":"&amp;COUNTIF($KB$6:KB20,KB20)</f>
        <v>0:14</v>
      </c>
      <c r="KA20" t="s">
        <v>239</v>
      </c>
      <c r="KB20">
        <f>$DB$10</f>
        <v>0</v>
      </c>
      <c r="KC20">
        <v>8</v>
      </c>
      <c r="KE20" t="b">
        <f t="shared" si="3"/>
        <v>1</v>
      </c>
      <c r="KF20">
        <f>IF($KE20=FALSE,IF(twelve10[Select]&gt;=1,1,0),0)</f>
        <v>0</v>
      </c>
      <c r="KH20" t="str">
        <f>twelve10[[#This Row],[Select]]&amp;":"&amp;COUNTIF($KJ$6:KJ20,KJ20)</f>
        <v>0:13</v>
      </c>
      <c r="KI20" t="s">
        <v>239</v>
      </c>
      <c r="KJ20">
        <f>$DB$11</f>
        <v>0</v>
      </c>
      <c r="KK20">
        <v>8</v>
      </c>
      <c r="KM20" t="b">
        <f t="shared" si="4"/>
        <v>1</v>
      </c>
      <c r="KN20">
        <f>IF($KM20=FALSE,IF(thirteen11[Select]&gt;=1,1,0),0)</f>
        <v>0</v>
      </c>
      <c r="KP20" t="str">
        <f>thirteen11[[#This Row],[Select]]&amp;":"&amp;COUNTIF($KR$6:KR20,KR20)</f>
        <v>0:10</v>
      </c>
      <c r="KQ20" t="s">
        <v>239</v>
      </c>
      <c r="KR20">
        <f>$DB$12</f>
        <v>0</v>
      </c>
      <c r="KS20">
        <v>8</v>
      </c>
    </row>
    <row r="21" spans="3:305" x14ac:dyDescent="0.25">
      <c r="C21" s="7"/>
      <c r="D21" s="8" t="s">
        <v>81</v>
      </c>
      <c r="E21" s="8">
        <f>U8</f>
        <v>2</v>
      </c>
      <c r="F21" s="8"/>
      <c r="G21" s="8"/>
      <c r="H21" s="7"/>
      <c r="I21" s="8" t="s">
        <v>81</v>
      </c>
      <c r="J21" s="8"/>
      <c r="K21" s="8">
        <f>U9</f>
        <v>8</v>
      </c>
      <c r="L21" s="8"/>
      <c r="M21" s="7"/>
      <c r="N21" s="8" t="s">
        <v>81</v>
      </c>
      <c r="O21" s="8">
        <f>U10</f>
        <v>9</v>
      </c>
      <c r="P21" s="8"/>
      <c r="Q21" s="9"/>
      <c r="S21" s="7"/>
      <c r="T21" s="8" t="s">
        <v>81</v>
      </c>
      <c r="U21" s="8">
        <f>U11</f>
        <v>2</v>
      </c>
      <c r="V21" s="8"/>
      <c r="W21" s="8"/>
      <c r="X21" s="7"/>
      <c r="Y21" s="8" t="s">
        <v>81</v>
      </c>
      <c r="Z21" s="8"/>
      <c r="AA21" s="8">
        <f>U12</f>
        <v>-8</v>
      </c>
      <c r="AB21" s="9"/>
      <c r="IZ21">
        <v>9</v>
      </c>
      <c r="JA21">
        <v>15</v>
      </c>
      <c r="JD21">
        <v>9</v>
      </c>
      <c r="JE21">
        <v>2</v>
      </c>
      <c r="JG21" t="b">
        <f t="shared" si="0"/>
        <v>0</v>
      </c>
      <c r="JH21">
        <f>IF($JG21=FALSE,IF(Nine7[Select]&gt;=1,1,0),0)</f>
        <v>0</v>
      </c>
      <c r="JI21" t="s">
        <v>90</v>
      </c>
      <c r="JJ21" t="str">
        <f>Nine7[[#This Row],[Select]]&amp;":"&amp;COUNTIF($JL$6:JL21,JL21)</f>
        <v>0:13</v>
      </c>
      <c r="JK21" t="s">
        <v>240</v>
      </c>
      <c r="JL21">
        <f>$DH$8</f>
        <v>0</v>
      </c>
      <c r="JM21">
        <v>7</v>
      </c>
      <c r="JO21" t="b">
        <f t="shared" si="1"/>
        <v>0</v>
      </c>
      <c r="JP21">
        <f>IF($JO21=FALSE,IF(Ten_8[Select]&gt;=1,1,0),0)</f>
        <v>0</v>
      </c>
      <c r="JR21" t="str">
        <f>Ten_8[[#This Row],[Select]]&amp;":"&amp;COUNTIF($JT$6:JT21,JT21)</f>
        <v>0:14</v>
      </c>
      <c r="JS21" t="s">
        <v>240</v>
      </c>
      <c r="JT21">
        <f>$DH$9</f>
        <v>0</v>
      </c>
      <c r="JU21">
        <v>7</v>
      </c>
      <c r="JW21" t="b">
        <f t="shared" si="2"/>
        <v>1</v>
      </c>
      <c r="JX21">
        <f>IF($JW21=FALSE,IF(eleven9[Select]&gt;=1,1,0),0)</f>
        <v>0</v>
      </c>
      <c r="JZ21" t="str">
        <f>eleven9[[#This Row],[Select]]&amp;":"&amp;COUNTIF($KB$6:KB21,KB21)</f>
        <v>0:15</v>
      </c>
      <c r="KA21" t="s">
        <v>240</v>
      </c>
      <c r="KB21">
        <f>$DH$10</f>
        <v>0</v>
      </c>
      <c r="KC21">
        <v>7</v>
      </c>
      <c r="KE21" t="b">
        <f t="shared" si="3"/>
        <v>1</v>
      </c>
      <c r="KF21">
        <f>IF($KE21=FALSE,IF(twelve10[Select]&gt;=1,1,0),0)</f>
        <v>0</v>
      </c>
      <c r="KH21" t="str">
        <f>twelve10[[#This Row],[Select]]&amp;":"&amp;COUNTIF($KJ$6:KJ21,KJ21)</f>
        <v>0:14</v>
      </c>
      <c r="KI21" t="s">
        <v>240</v>
      </c>
      <c r="KJ21">
        <f>$DH$11</f>
        <v>0</v>
      </c>
      <c r="KK21">
        <v>7</v>
      </c>
      <c r="KM21" t="b">
        <f t="shared" si="4"/>
        <v>1</v>
      </c>
      <c r="KN21">
        <f>IF($KM21=FALSE,IF(thirteen11[Select]&gt;=1,1,0),0)</f>
        <v>0</v>
      </c>
      <c r="KP21" t="str">
        <f>thirteen11[[#This Row],[Select]]&amp;":"&amp;COUNTIF($KR$6:KR21,KR21)</f>
        <v>0:11</v>
      </c>
      <c r="KQ21" t="s">
        <v>240</v>
      </c>
      <c r="KR21">
        <f>$DH$12</f>
        <v>0</v>
      </c>
      <c r="KS21">
        <v>7</v>
      </c>
    </row>
    <row r="22" spans="3:305" x14ac:dyDescent="0.25">
      <c r="C22" s="7"/>
      <c r="D22" s="8"/>
      <c r="E22" s="8"/>
      <c r="F22" s="8"/>
      <c r="G22" s="8"/>
      <c r="H22" s="7"/>
      <c r="I22" s="8"/>
      <c r="J22" s="8"/>
      <c r="K22" s="8"/>
      <c r="L22" s="8"/>
      <c r="M22" s="7"/>
      <c r="N22" s="8"/>
      <c r="O22" s="8"/>
      <c r="P22" s="8"/>
      <c r="Q22" s="9"/>
      <c r="S22" s="7"/>
      <c r="T22" s="8"/>
      <c r="U22" s="8"/>
      <c r="V22" s="8"/>
      <c r="W22" s="8"/>
      <c r="X22" s="7"/>
      <c r="Y22" s="8"/>
      <c r="Z22" s="8"/>
      <c r="AA22" s="8"/>
      <c r="AB22" s="9"/>
      <c r="IZ22">
        <v>10</v>
      </c>
      <c r="JA22">
        <v>15</v>
      </c>
      <c r="JD22">
        <v>10</v>
      </c>
      <c r="JE22">
        <v>2</v>
      </c>
      <c r="JG22" t="b">
        <f t="shared" si="0"/>
        <v>0</v>
      </c>
      <c r="JH22">
        <f>IF($JG22=FALSE,IF(Nine7[Select]&gt;=1,1,0),0)</f>
        <v>0</v>
      </c>
      <c r="JI22" t="s">
        <v>90</v>
      </c>
      <c r="JJ22" t="str">
        <f>Nine7[[#This Row],[Select]]&amp;":"&amp;COUNTIF($JL$6:JL22,JL22)</f>
        <v>0:14</v>
      </c>
      <c r="JK22" t="s">
        <v>241</v>
      </c>
      <c r="JL22">
        <f>$DM$8</f>
        <v>0</v>
      </c>
      <c r="JM22">
        <v>6</v>
      </c>
      <c r="JO22" t="b">
        <f t="shared" si="1"/>
        <v>0</v>
      </c>
      <c r="JP22">
        <f>IF($JO22=FALSE,IF(Ten_8[Select]&gt;=1,1,0),0)</f>
        <v>0</v>
      </c>
      <c r="JR22" t="str">
        <f>Ten_8[[#This Row],[Select]]&amp;":"&amp;COUNTIF($JT$6:JT22,JT22)</f>
        <v>0:15</v>
      </c>
      <c r="JS22" t="s">
        <v>241</v>
      </c>
      <c r="JT22">
        <f>$DM$9</f>
        <v>0</v>
      </c>
      <c r="JU22">
        <v>6</v>
      </c>
      <c r="JW22" t="b">
        <f t="shared" si="2"/>
        <v>1</v>
      </c>
      <c r="JX22">
        <f>IF($JW22=FALSE,IF(eleven9[Select]&gt;=1,1,0),0)</f>
        <v>0</v>
      </c>
      <c r="JZ22" t="str">
        <f>eleven9[[#This Row],[Select]]&amp;":"&amp;COUNTIF($KB$6:KB22,KB22)</f>
        <v>0:16</v>
      </c>
      <c r="KA22" t="s">
        <v>241</v>
      </c>
      <c r="KB22">
        <f>$DM$10</f>
        <v>0</v>
      </c>
      <c r="KC22">
        <v>6</v>
      </c>
      <c r="KE22" t="b">
        <f t="shared" si="3"/>
        <v>1</v>
      </c>
      <c r="KF22">
        <f>IF($KE22=FALSE,IF(twelve10[Select]&gt;=1,1,0),0)</f>
        <v>0</v>
      </c>
      <c r="KH22" t="str">
        <f>twelve10[[#This Row],[Select]]&amp;":"&amp;COUNTIF($KJ$6:KJ22,KJ22)</f>
        <v>1:3</v>
      </c>
      <c r="KI22" t="s">
        <v>241</v>
      </c>
      <c r="KJ22">
        <f>$DM$11</f>
        <v>1</v>
      </c>
      <c r="KK22">
        <v>6</v>
      </c>
      <c r="KM22" t="b">
        <f t="shared" si="4"/>
        <v>1</v>
      </c>
      <c r="KN22">
        <f>IF($KM22=FALSE,IF(thirteen11[Select]&gt;=1,1,0),0)</f>
        <v>0</v>
      </c>
      <c r="KP22" t="str">
        <f>thirteen11[[#This Row],[Select]]&amp;":"&amp;COUNTIF($KR$6:KR22,KR22)</f>
        <v>0:12</v>
      </c>
      <c r="KQ22" t="s">
        <v>241</v>
      </c>
      <c r="KR22">
        <f>$DM$12</f>
        <v>0</v>
      </c>
      <c r="KS22">
        <v>6</v>
      </c>
    </row>
    <row r="23" spans="3:305" x14ac:dyDescent="0.25">
      <c r="C23" s="7"/>
      <c r="D23" s="8" t="s">
        <v>93</v>
      </c>
      <c r="E23" s="8">
        <f>S8</f>
        <v>0</v>
      </c>
      <c r="F23" s="8"/>
      <c r="G23" s="8"/>
      <c r="H23" s="7"/>
      <c r="I23" s="8" t="s">
        <v>93</v>
      </c>
      <c r="J23" s="8"/>
      <c r="K23" s="8">
        <f>S9</f>
        <v>3</v>
      </c>
      <c r="L23" s="8"/>
      <c r="M23" s="7"/>
      <c r="N23" s="8" t="s">
        <v>93</v>
      </c>
      <c r="O23" s="8">
        <f>S10</f>
        <v>3</v>
      </c>
      <c r="P23" s="8"/>
      <c r="Q23" s="9"/>
      <c r="S23" s="7"/>
      <c r="T23" s="8" t="s">
        <v>93</v>
      </c>
      <c r="U23" s="8">
        <f>S11</f>
        <v>3</v>
      </c>
      <c r="V23" s="8"/>
      <c r="W23" s="8"/>
      <c r="X23" s="7"/>
      <c r="Y23" s="8" t="s">
        <v>93</v>
      </c>
      <c r="Z23" s="8"/>
      <c r="AA23" s="8">
        <f>S12</f>
        <v>3</v>
      </c>
      <c r="AB23" s="9"/>
      <c r="IZ23">
        <v>11</v>
      </c>
      <c r="JA23">
        <v>12</v>
      </c>
      <c r="JD23">
        <v>11</v>
      </c>
      <c r="JE23">
        <v>1</v>
      </c>
      <c r="JG23" t="b">
        <f t="shared" si="0"/>
        <v>0</v>
      </c>
      <c r="JH23">
        <f>IF($JG23=FALSE,IF(Nine7[Select]&gt;=1,1,0),0)</f>
        <v>0</v>
      </c>
      <c r="JI23" t="s">
        <v>90</v>
      </c>
      <c r="JJ23" t="str">
        <f>Nine7[[#This Row],[Select]]&amp;":"&amp;COUNTIF($JL$6:JL23,JL23)</f>
        <v>0:15</v>
      </c>
      <c r="JK23" t="s">
        <v>228</v>
      </c>
      <c r="JL23">
        <f>$DR$8</f>
        <v>0</v>
      </c>
      <c r="JM23">
        <v>3</v>
      </c>
      <c r="JO23" t="b">
        <f t="shared" si="1"/>
        <v>0</v>
      </c>
      <c r="JP23">
        <f>IF($JO23=FALSE,IF(Ten_8[Select]&gt;=1,1,0),0)</f>
        <v>0</v>
      </c>
      <c r="JR23" t="str">
        <f>Ten_8[[#This Row],[Select]]&amp;":"&amp;COUNTIF($JT$6:JT23,JT23)</f>
        <v>0:16</v>
      </c>
      <c r="JS23" t="s">
        <v>228</v>
      </c>
      <c r="JT23">
        <f>$DR$9</f>
        <v>0</v>
      </c>
      <c r="JU23">
        <v>3</v>
      </c>
      <c r="JW23" t="b">
        <f t="shared" si="2"/>
        <v>1</v>
      </c>
      <c r="JX23">
        <f>IF($JW23=FALSE,IF(eleven9[Select]&gt;=1,1,0),0)</f>
        <v>0</v>
      </c>
      <c r="JZ23" t="str">
        <f>eleven9[[#This Row],[Select]]&amp;":"&amp;COUNTIF($KB$6:KB23,KB23)</f>
        <v>0:17</v>
      </c>
      <c r="KA23" t="s">
        <v>228</v>
      </c>
      <c r="KB23">
        <f>$DR$10</f>
        <v>0</v>
      </c>
      <c r="KC23">
        <v>3</v>
      </c>
      <c r="KE23" t="b">
        <f t="shared" si="3"/>
        <v>1</v>
      </c>
      <c r="KF23">
        <f>IF($KE23=FALSE,IF(twelve10[Select]&gt;=1,1,0),0)</f>
        <v>0</v>
      </c>
      <c r="KH23" t="str">
        <f>twelve10[[#This Row],[Select]]&amp;":"&amp;COUNTIF($KJ$6:KJ23,KJ23)</f>
        <v>0:15</v>
      </c>
      <c r="KI23" t="s">
        <v>228</v>
      </c>
      <c r="KJ23">
        <f>$DR$11</f>
        <v>0</v>
      </c>
      <c r="KK23">
        <v>3</v>
      </c>
      <c r="KM23" t="b">
        <f t="shared" si="4"/>
        <v>1</v>
      </c>
      <c r="KN23">
        <f>IF($KM23=FALSE,IF(thirteen11[Select]&gt;=1,1,0),0)</f>
        <v>0</v>
      </c>
      <c r="KP23" t="str">
        <f>thirteen11[[#This Row],[Select]]&amp;":"&amp;COUNTIF($KR$6:KR23,KR23)</f>
        <v>0:13</v>
      </c>
      <c r="KQ23" t="s">
        <v>228</v>
      </c>
      <c r="KR23">
        <f>$DR$12</f>
        <v>0</v>
      </c>
      <c r="KS23">
        <v>3</v>
      </c>
    </row>
    <row r="24" spans="3:305" x14ac:dyDescent="0.25">
      <c r="C24" s="7"/>
      <c r="D24" s="8" t="s">
        <v>94</v>
      </c>
      <c r="E24" s="8">
        <f>V8</f>
        <v>0</v>
      </c>
      <c r="F24" s="8"/>
      <c r="G24" s="8"/>
      <c r="H24" s="7"/>
      <c r="I24" s="8" t="s">
        <v>94</v>
      </c>
      <c r="J24" s="8"/>
      <c r="K24" s="8">
        <f>V9</f>
        <v>3</v>
      </c>
      <c r="L24" s="8"/>
      <c r="M24" s="7"/>
      <c r="N24" s="8" t="s">
        <v>94</v>
      </c>
      <c r="O24" s="8">
        <f>V10</f>
        <v>3</v>
      </c>
      <c r="P24" s="8"/>
      <c r="Q24" s="9"/>
      <c r="S24" s="7"/>
      <c r="T24" s="8" t="s">
        <v>94</v>
      </c>
      <c r="U24" s="8">
        <f>V11</f>
        <v>3</v>
      </c>
      <c r="V24" s="8"/>
      <c r="W24" s="8"/>
      <c r="X24" s="7"/>
      <c r="Y24" s="8" t="s">
        <v>94</v>
      </c>
      <c r="Z24" s="8"/>
      <c r="AA24" s="8">
        <f>V12</f>
        <v>3</v>
      </c>
      <c r="AB24" s="9"/>
      <c r="IZ24">
        <v>12</v>
      </c>
      <c r="JA24">
        <v>12</v>
      </c>
      <c r="JD24">
        <v>12</v>
      </c>
      <c r="JE24">
        <v>1</v>
      </c>
      <c r="JG24" t="b">
        <f t="shared" si="0"/>
        <v>0</v>
      </c>
      <c r="JH24">
        <f>IF($JG24=FALSE,IF(Nine7[Select]&gt;=1,1,0),0)</f>
        <v>1</v>
      </c>
      <c r="JI24" t="s">
        <v>90</v>
      </c>
      <c r="JJ24" t="str">
        <f>Nine7[[#This Row],[Select]]&amp;":"&amp;COUNTIF($JL$6:JL24,JL24)</f>
        <v>1:4</v>
      </c>
      <c r="JK24" t="s">
        <v>215</v>
      </c>
      <c r="JL24">
        <f>$DW$8</f>
        <v>1</v>
      </c>
      <c r="JM24">
        <v>2</v>
      </c>
      <c r="JO24" t="b">
        <f t="shared" si="1"/>
        <v>0</v>
      </c>
      <c r="JP24">
        <f>IF($JO24=FALSE,IF(Ten_8[Select]&gt;=1,1,0),0)</f>
        <v>0</v>
      </c>
      <c r="JR24" t="str">
        <f>Ten_8[[#This Row],[Select]]&amp;":"&amp;COUNTIF($JT$6:JT24,JT24)</f>
        <v>0:17</v>
      </c>
      <c r="JS24" t="s">
        <v>215</v>
      </c>
      <c r="JT24">
        <f>$DW$9</f>
        <v>0</v>
      </c>
      <c r="JU24">
        <v>2</v>
      </c>
      <c r="JW24" t="b">
        <f t="shared" si="2"/>
        <v>1</v>
      </c>
      <c r="JX24">
        <f>IF($JW24=FALSE,IF(eleven9[Select]&gt;=1,1,0),0)</f>
        <v>0</v>
      </c>
      <c r="JZ24" t="str">
        <f>eleven9[[#This Row],[Select]]&amp;":"&amp;COUNTIF($KB$6:KB24,KB24)</f>
        <v>0:18</v>
      </c>
      <c r="KA24" t="s">
        <v>215</v>
      </c>
      <c r="KB24">
        <f>$DW$10</f>
        <v>0</v>
      </c>
      <c r="KC24">
        <v>2</v>
      </c>
      <c r="KE24" t="b">
        <f t="shared" si="3"/>
        <v>1</v>
      </c>
      <c r="KF24">
        <f>IF($KE24=FALSE,IF(twelve10[Select]&gt;=1,1,0),0)</f>
        <v>0</v>
      </c>
      <c r="KH24" t="str">
        <f>twelve10[[#This Row],[Select]]&amp;":"&amp;COUNTIF($KJ$6:KJ24,KJ24)</f>
        <v>0:16</v>
      </c>
      <c r="KI24" t="s">
        <v>215</v>
      </c>
      <c r="KJ24">
        <f>$DW$11</f>
        <v>0</v>
      </c>
      <c r="KK24">
        <v>2</v>
      </c>
      <c r="KM24" t="b">
        <f t="shared" si="4"/>
        <v>1</v>
      </c>
      <c r="KN24">
        <f>IF($KM24=FALSE,IF(thirteen11[Select]&gt;=1,1,0),0)</f>
        <v>0</v>
      </c>
      <c r="KP24" t="str">
        <f>thirteen11[[#This Row],[Select]]&amp;":"&amp;COUNTIF($KR$6:KR24,KR24)</f>
        <v>0:14</v>
      </c>
      <c r="KQ24" t="s">
        <v>215</v>
      </c>
      <c r="KR24">
        <f>$DW$12</f>
        <v>0</v>
      </c>
      <c r="KS24">
        <v>2</v>
      </c>
    </row>
    <row r="25" spans="3:305" x14ac:dyDescent="0.25">
      <c r="C25" s="7"/>
      <c r="D25" s="8" t="s">
        <v>95</v>
      </c>
      <c r="E25" s="8">
        <f>X8</f>
        <v>0</v>
      </c>
      <c r="F25" s="8"/>
      <c r="G25" s="8"/>
      <c r="H25" s="7"/>
      <c r="I25" s="8" t="s">
        <v>95</v>
      </c>
      <c r="J25" s="8"/>
      <c r="K25" s="8">
        <f>X9</f>
        <v>0</v>
      </c>
      <c r="L25" s="8"/>
      <c r="M25" s="7"/>
      <c r="N25" s="8" t="s">
        <v>95</v>
      </c>
      <c r="O25" s="8">
        <f>X10</f>
        <v>0</v>
      </c>
      <c r="P25" s="8"/>
      <c r="Q25" s="9"/>
      <c r="S25" s="7"/>
      <c r="T25" s="8" t="s">
        <v>95</v>
      </c>
      <c r="U25" s="8">
        <f>X11</f>
        <v>0</v>
      </c>
      <c r="V25" s="8"/>
      <c r="W25" s="8"/>
      <c r="X25" s="7"/>
      <c r="Y25" s="8" t="s">
        <v>95</v>
      </c>
      <c r="Z25" s="8"/>
      <c r="AA25" s="8">
        <f>X12</f>
        <v>0</v>
      </c>
      <c r="AB25" s="9"/>
      <c r="IZ25">
        <v>13</v>
      </c>
      <c r="JA25">
        <v>12</v>
      </c>
      <c r="JD25">
        <v>13</v>
      </c>
      <c r="JE25">
        <v>1</v>
      </c>
      <c r="JG25" t="b">
        <f t="shared" si="0"/>
        <v>0</v>
      </c>
      <c r="JH25">
        <f>IF($JG25=FALSE,IF(Nine7[Select]&gt;=1,1,0),0)</f>
        <v>0</v>
      </c>
      <c r="JI25" t="s">
        <v>90</v>
      </c>
      <c r="JJ25" t="str">
        <f>Nine7[[#This Row],[Select]]&amp;":"&amp;COUNTIF($JL$6:JL25,JL25)</f>
        <v>0:16</v>
      </c>
      <c r="JK25" t="s">
        <v>216</v>
      </c>
      <c r="JL25">
        <f>$EC$8</f>
        <v>0</v>
      </c>
      <c r="JM25">
        <v>1</v>
      </c>
      <c r="JO25" t="b">
        <f t="shared" si="1"/>
        <v>0</v>
      </c>
      <c r="JP25">
        <f>IF($JO25=FALSE,IF(Ten_8[Select]&gt;=1,1,0),0)</f>
        <v>0</v>
      </c>
      <c r="JR25" t="str">
        <f>Ten_8[[#This Row],[Select]]&amp;":"&amp;COUNTIF($JT$6:JT25,JT25)</f>
        <v>0:18</v>
      </c>
      <c r="JS25" t="s">
        <v>216</v>
      </c>
      <c r="JT25">
        <f>$EC$9</f>
        <v>0</v>
      </c>
      <c r="JU25">
        <v>1</v>
      </c>
      <c r="JW25" t="b">
        <f t="shared" si="2"/>
        <v>1</v>
      </c>
      <c r="JX25">
        <f>IF($JW25=FALSE,IF(eleven9[Select]&gt;=1,1,0),0)</f>
        <v>0</v>
      </c>
      <c r="JZ25" t="str">
        <f>eleven9[[#This Row],[Select]]&amp;":"&amp;COUNTIF($KB$6:KB25,KB25)</f>
        <v>1:2</v>
      </c>
      <c r="KA25" t="s">
        <v>216</v>
      </c>
      <c r="KB25">
        <f>$EC$10</f>
        <v>1</v>
      </c>
      <c r="KC25">
        <v>1</v>
      </c>
      <c r="KE25" t="b">
        <f t="shared" si="3"/>
        <v>1</v>
      </c>
      <c r="KF25">
        <f>IF($KE25=FALSE,IF(twelve10[Select]&gt;=1,1,0),0)</f>
        <v>0</v>
      </c>
      <c r="KH25" t="str">
        <f>twelve10[[#This Row],[Select]]&amp;":"&amp;COUNTIF($KJ$6:KJ25,KJ25)</f>
        <v>0:17</v>
      </c>
      <c r="KI25" t="s">
        <v>216</v>
      </c>
      <c r="KJ25">
        <f>$EC$11</f>
        <v>0</v>
      </c>
      <c r="KK25">
        <v>1</v>
      </c>
      <c r="KM25" t="b">
        <f t="shared" si="4"/>
        <v>1</v>
      </c>
      <c r="KN25">
        <f>IF($KM25=FALSE,IF(thirteen11[Select]&gt;=1,1,0),0)</f>
        <v>0</v>
      </c>
      <c r="KP25" t="str">
        <f>thirteen11[[#This Row],[Select]]&amp;":"&amp;COUNTIF($KR$6:KR25,KR25)</f>
        <v>0:15</v>
      </c>
      <c r="KQ25" t="s">
        <v>216</v>
      </c>
      <c r="KR25">
        <f>$EC$12</f>
        <v>0</v>
      </c>
      <c r="KS25">
        <v>1</v>
      </c>
    </row>
    <row r="26" spans="3:305" x14ac:dyDescent="0.25">
      <c r="C26" s="7"/>
      <c r="D26" s="8"/>
      <c r="E26" s="8"/>
      <c r="F26" s="8"/>
      <c r="G26" s="8"/>
      <c r="H26" s="7"/>
      <c r="I26" s="8"/>
      <c r="J26" s="8"/>
      <c r="K26" s="8"/>
      <c r="L26" s="8"/>
      <c r="M26" s="7"/>
      <c r="N26" s="8"/>
      <c r="O26" s="8"/>
      <c r="P26" s="8"/>
      <c r="Q26" s="9"/>
      <c r="S26" s="7"/>
      <c r="T26" s="8"/>
      <c r="U26" s="8"/>
      <c r="V26" s="8"/>
      <c r="W26" s="8"/>
      <c r="X26" s="7"/>
      <c r="Y26" s="8"/>
      <c r="Z26" s="8"/>
      <c r="AA26" s="8"/>
      <c r="AB26" s="9"/>
      <c r="IZ26">
        <v>14</v>
      </c>
      <c r="JA26">
        <v>12</v>
      </c>
      <c r="JD26">
        <v>14</v>
      </c>
      <c r="JE26">
        <v>1</v>
      </c>
      <c r="JG26" t="b">
        <f t="shared" si="0"/>
        <v>0</v>
      </c>
      <c r="JH26">
        <f>IF($JG26=FALSE,IF(Nine7[Select]&gt;=1,1,0),0)</f>
        <v>0</v>
      </c>
      <c r="JI26" t="s">
        <v>90</v>
      </c>
      <c r="JJ26" t="str">
        <f>Nine7[[#This Row],[Select]]&amp;":"&amp;COUNTIF($JL$6:JL26,JL26)</f>
        <v>0:17</v>
      </c>
      <c r="JK26" t="s">
        <v>87</v>
      </c>
      <c r="JL26">
        <f>$EI$8</f>
        <v>0</v>
      </c>
      <c r="JM26">
        <v>1</v>
      </c>
      <c r="JO26" t="b">
        <f t="shared" si="1"/>
        <v>0</v>
      </c>
      <c r="JP26">
        <f>IF($JO26=FALSE,IF(Ten_8[Select]&gt;=1,1,0),0)</f>
        <v>0</v>
      </c>
      <c r="JR26" t="str">
        <f>Ten_8[[#This Row],[Select]]&amp;":"&amp;COUNTIF($JT$6:JT26,JT26)</f>
        <v>0:19</v>
      </c>
      <c r="JS26" t="s">
        <v>87</v>
      </c>
      <c r="JT26">
        <f>$EI$9</f>
        <v>0</v>
      </c>
      <c r="JU26">
        <v>1</v>
      </c>
      <c r="JW26" t="b">
        <f t="shared" si="2"/>
        <v>1</v>
      </c>
      <c r="JX26">
        <f>IF($JW26=FALSE,IF(eleven9[Select]&gt;=1,1,0),0)</f>
        <v>0</v>
      </c>
      <c r="JZ26" t="str">
        <f>eleven9[[#This Row],[Select]]&amp;":"&amp;COUNTIF($KB$6:KB26,KB26)</f>
        <v>0:19</v>
      </c>
      <c r="KA26" t="s">
        <v>87</v>
      </c>
      <c r="KB26">
        <f>$EI$10</f>
        <v>0</v>
      </c>
      <c r="KC26">
        <v>1</v>
      </c>
      <c r="KE26" t="b">
        <f t="shared" si="3"/>
        <v>1</v>
      </c>
      <c r="KF26">
        <f>IF($KE26=FALSE,IF(twelve10[Select]&gt;=1,1,0),0)</f>
        <v>0</v>
      </c>
      <c r="KH26" t="str">
        <f>twelve10[[#This Row],[Select]]&amp;":"&amp;COUNTIF($KJ$6:KJ26,KJ26)</f>
        <v>1:4</v>
      </c>
      <c r="KI26" t="s">
        <v>87</v>
      </c>
      <c r="KJ26">
        <f>$EI$11</f>
        <v>1</v>
      </c>
      <c r="KK26">
        <v>1</v>
      </c>
      <c r="KM26" t="b">
        <f t="shared" si="4"/>
        <v>1</v>
      </c>
      <c r="KN26">
        <f>IF($KM26=FALSE,IF(thirteen11[Select]&gt;=1,1,0),0)</f>
        <v>0</v>
      </c>
      <c r="KP26" t="str">
        <f>thirteen11[[#This Row],[Select]]&amp;":"&amp;COUNTIF($KR$6:KR26,KR26)</f>
        <v>0:16</v>
      </c>
      <c r="KQ26" t="s">
        <v>87</v>
      </c>
      <c r="KR26">
        <f>$EI$12</f>
        <v>0</v>
      </c>
      <c r="KS26">
        <v>1</v>
      </c>
    </row>
    <row r="27" spans="3:305" x14ac:dyDescent="0.25">
      <c r="C27" s="10" t="s">
        <v>129</v>
      </c>
      <c r="D27" s="8" t="s">
        <v>96</v>
      </c>
      <c r="E27" s="8" t="s">
        <v>98</v>
      </c>
      <c r="F27" s="8" t="s">
        <v>136</v>
      </c>
      <c r="G27" s="8"/>
      <c r="H27" s="7" t="s">
        <v>130</v>
      </c>
      <c r="I27" s="8" t="s">
        <v>96</v>
      </c>
      <c r="J27" s="8" t="s">
        <v>98</v>
      </c>
      <c r="K27" s="8"/>
      <c r="L27" s="8"/>
      <c r="M27" s="7" t="s">
        <v>3</v>
      </c>
      <c r="N27" s="8" t="s">
        <v>96</v>
      </c>
      <c r="O27" s="8" t="s">
        <v>98</v>
      </c>
      <c r="P27" s="8"/>
      <c r="Q27" s="9"/>
      <c r="S27" s="7" t="s">
        <v>4</v>
      </c>
      <c r="T27" s="8" t="s">
        <v>96</v>
      </c>
      <c r="U27" s="8" t="s">
        <v>98</v>
      </c>
      <c r="V27" s="8"/>
      <c r="W27" s="8"/>
      <c r="X27" s="7" t="s">
        <v>5</v>
      </c>
      <c r="Y27" s="8" t="s">
        <v>96</v>
      </c>
      <c r="Z27" s="8" t="s">
        <v>98</v>
      </c>
      <c r="AA27" s="8"/>
      <c r="AB27" s="9"/>
      <c r="IZ27">
        <v>15</v>
      </c>
      <c r="JA27">
        <v>12</v>
      </c>
      <c r="JD27">
        <v>15</v>
      </c>
      <c r="JE27">
        <v>1</v>
      </c>
      <c r="JG27" t="b">
        <f t="shared" si="0"/>
        <v>0</v>
      </c>
      <c r="JH27">
        <f>IF($JG27=FALSE,IF(Nine7[Select]&gt;=1,1,0),0)</f>
        <v>0</v>
      </c>
      <c r="JI27" t="s">
        <v>90</v>
      </c>
      <c r="JJ27" t="str">
        <f>Nine7[[#This Row],[Select]]&amp;":"&amp;COUNTIF($JL$6:JL27,JL27)</f>
        <v>0:18</v>
      </c>
      <c r="JK27" t="s">
        <v>88</v>
      </c>
      <c r="JL27">
        <f>$EN$8</f>
        <v>0</v>
      </c>
      <c r="JM27">
        <v>1</v>
      </c>
      <c r="JO27" t="b">
        <f t="shared" si="1"/>
        <v>0</v>
      </c>
      <c r="JP27">
        <f>IF($JO27=FALSE,IF(Ten_8[Select]&gt;=1,1,0),0)</f>
        <v>0</v>
      </c>
      <c r="JR27" t="str">
        <f>Ten_8[[#This Row],[Select]]&amp;":"&amp;COUNTIF($JT$6:JT27,JT27)</f>
        <v>0:20</v>
      </c>
      <c r="JS27" t="s">
        <v>88</v>
      </c>
      <c r="JT27">
        <f>$EN$9</f>
        <v>0</v>
      </c>
      <c r="JU27">
        <v>1</v>
      </c>
      <c r="JW27" t="b">
        <f t="shared" si="2"/>
        <v>1</v>
      </c>
      <c r="JX27">
        <f>IF($JW27=FALSE,IF(eleven9[Select]&gt;=1,1,0),0)</f>
        <v>0</v>
      </c>
      <c r="JZ27" t="str">
        <f>eleven9[[#This Row],[Select]]&amp;":"&amp;COUNTIF($KB$6:KB27,KB27)</f>
        <v>0:20</v>
      </c>
      <c r="KA27" t="s">
        <v>88</v>
      </c>
      <c r="KB27">
        <f>$EN$10</f>
        <v>0</v>
      </c>
      <c r="KC27">
        <v>1</v>
      </c>
      <c r="KE27" t="b">
        <f t="shared" si="3"/>
        <v>1</v>
      </c>
      <c r="KF27">
        <f>IF($KE27=FALSE,IF(twelve10[Select]&gt;=1,1,0),0)</f>
        <v>0</v>
      </c>
      <c r="KH27" t="str">
        <f>twelve10[[#This Row],[Select]]&amp;":"&amp;COUNTIF($KJ$6:KJ27,KJ27)</f>
        <v>0:18</v>
      </c>
      <c r="KI27" t="s">
        <v>88</v>
      </c>
      <c r="KJ27">
        <f>$EN$11</f>
        <v>0</v>
      </c>
      <c r="KK27">
        <v>1</v>
      </c>
      <c r="KM27" t="b">
        <f t="shared" si="4"/>
        <v>1</v>
      </c>
      <c r="KN27">
        <f>IF($KM27=FALSE,IF(thirteen11[Select]&gt;=1,1,0),0)</f>
        <v>0</v>
      </c>
      <c r="KP27" t="str">
        <f>thirteen11[[#This Row],[Select]]&amp;":"&amp;COUNTIF($KR$6:KR27,KR27)</f>
        <v>0:17</v>
      </c>
      <c r="KQ27" t="s">
        <v>88</v>
      </c>
      <c r="KR27">
        <f>$EN$12</f>
        <v>0</v>
      </c>
      <c r="KS27">
        <v>1</v>
      </c>
    </row>
    <row r="28" spans="3:305" x14ac:dyDescent="0.25">
      <c r="C28" s="7">
        <v>1</v>
      </c>
      <c r="D28" s="8" t="str">
        <f t="shared" ref="D28:D40" si="58">IFERROR(VLOOKUP($JL$50&amp;":"&amp;C28,$JJ$6:$JM$45,2,),"")</f>
        <v>I1.CO.Div42</v>
      </c>
      <c r="E28" s="8">
        <f>IFERROR(VLOOKUP(D28,Nine7[],3,FALSE),"")</f>
        <v>6</v>
      </c>
      <c r="F28" s="8"/>
      <c r="G28" s="8"/>
      <c r="H28" s="7">
        <v>1</v>
      </c>
      <c r="I28" s="8" t="str">
        <f t="shared" ref="I28:I40" si="59">IFERROR(VLOOKUP($JT$50&amp;":"&amp;H28,$JR$6:$JU$45,2,),"")</f>
        <v>I2.CO.Div42</v>
      </c>
      <c r="J28" s="8">
        <f>IFERROR(VLOOKUP(I28,Nine7[],3,FALSE),"")</f>
        <v>6</v>
      </c>
      <c r="K28" s="8"/>
      <c r="L28" s="8"/>
      <c r="M28" s="7">
        <v>1</v>
      </c>
      <c r="N28" s="8" t="str">
        <f t="shared" ref="N28:N40" si="60">IFERROR(VLOOKUP($KB$50&amp;":"&amp;M28,$JZ$6:$KC$45,2,),"")</f>
        <v>I4 .Plat</v>
      </c>
      <c r="O28" s="8">
        <f>IFERROR(VLOOKUP(N28,eleven9[],3,FALSE),"")</f>
        <v>2</v>
      </c>
      <c r="P28" s="8"/>
      <c r="Q28" s="9"/>
      <c r="S28" s="7">
        <v>1</v>
      </c>
      <c r="T28" s="8" t="str">
        <f t="shared" ref="T28:T40" si="61">IFERROR(VLOOKUP($KJ$50&amp;":"&amp;S28,$KH$6:$KK$45,2,),"")</f>
        <v>I5.CO.Div79</v>
      </c>
      <c r="U28" s="8">
        <f>IFERROR(VLOOKUP(T28,twelve10[],3,FALSE),"")</f>
        <v>8</v>
      </c>
      <c r="V28" s="8"/>
      <c r="W28" s="8"/>
      <c r="X28" s="7">
        <v>1</v>
      </c>
      <c r="Y28" s="8" t="str">
        <f t="shared" ref="Y28:Y40" si="62">IFERROR(VLOOKUP($KR$50&amp;":"&amp;X28,$KP$6:$KS$45,2,),"")</f>
        <v>I6.CO.Div79</v>
      </c>
      <c r="Z28" s="8">
        <f>IFERROR(VLOOKUP(Y28,thirteen11[],3,FALSE),"")</f>
        <v>7</v>
      </c>
      <c r="AA28" s="8"/>
      <c r="AB28" s="9"/>
      <c r="IZ28">
        <v>16</v>
      </c>
      <c r="JA28">
        <v>12</v>
      </c>
      <c r="JD28">
        <v>16</v>
      </c>
      <c r="JE28">
        <v>1</v>
      </c>
      <c r="JG28" t="b">
        <f t="shared" si="0"/>
        <v>0</v>
      </c>
      <c r="JH28">
        <f>IF($JG28=FALSE,IF(Nine7[Select]&gt;=1,1,0),0)</f>
        <v>0</v>
      </c>
      <c r="JI28" t="s">
        <v>208</v>
      </c>
      <c r="JJ28" t="str">
        <f>Nine7[[#This Row],[Select]]&amp;":"&amp;COUNTIF($JL$6:JL28,JL28)</f>
        <v>0:19</v>
      </c>
      <c r="JK28" t="s">
        <v>57</v>
      </c>
      <c r="JL28">
        <f>$ES$8</f>
        <v>0</v>
      </c>
      <c r="JM28">
        <v>2</v>
      </c>
      <c r="JO28" t="b">
        <f t="shared" si="1"/>
        <v>0</v>
      </c>
      <c r="JP28">
        <f>IF($JO28=FALSE,IF(Ten_8[Select]&gt;=1,1,0),0)</f>
        <v>0</v>
      </c>
      <c r="JR28" t="str">
        <f>Ten_8[[#This Row],[Select]]&amp;":"&amp;COUNTIF($JT$6:JT28,JT28)</f>
        <v>0:21</v>
      </c>
      <c r="JS28" t="s">
        <v>57</v>
      </c>
      <c r="JT28">
        <f>$ES$9</f>
        <v>0</v>
      </c>
      <c r="JU28">
        <v>2</v>
      </c>
      <c r="JW28" t="b">
        <f t="shared" si="2"/>
        <v>0</v>
      </c>
      <c r="JX28">
        <f>IF($JW28=FALSE,IF(eleven9[Select]&gt;=1,1,0),0)</f>
        <v>1</v>
      </c>
      <c r="JZ28" t="str">
        <f>eleven9[[#This Row],[Select]]&amp;":"&amp;COUNTIF($KB$6:KB28,KB28)</f>
        <v>1:3</v>
      </c>
      <c r="KA28" t="s">
        <v>57</v>
      </c>
      <c r="KB28">
        <f>$ES$10</f>
        <v>1</v>
      </c>
      <c r="KC28">
        <v>2</v>
      </c>
      <c r="KE28" t="b">
        <f t="shared" si="3"/>
        <v>1</v>
      </c>
      <c r="KF28">
        <f>IF($KE28=FALSE,IF(twelve10[Select]&gt;=1,1,0),0)</f>
        <v>0</v>
      </c>
      <c r="KH28" t="str">
        <f>twelve10[[#This Row],[Select]]&amp;":"&amp;COUNTIF($KJ$6:KJ28,KJ28)</f>
        <v>0:19</v>
      </c>
      <c r="KI28" t="s">
        <v>57</v>
      </c>
      <c r="KJ28">
        <f>$ES$11</f>
        <v>0</v>
      </c>
      <c r="KK28">
        <v>2</v>
      </c>
      <c r="KM28" t="b">
        <f t="shared" si="4"/>
        <v>1</v>
      </c>
      <c r="KN28">
        <f>IF($KM28=FALSE,IF(thirteen11[Select]&gt;=1,1,0),0)</f>
        <v>0</v>
      </c>
      <c r="KP28" t="str">
        <f>thirteen11[[#This Row],[Select]]&amp;":"&amp;COUNTIF($KR$6:KR28,KR28)</f>
        <v>0:18</v>
      </c>
      <c r="KQ28" t="s">
        <v>57</v>
      </c>
      <c r="KR28">
        <f>$ES$12</f>
        <v>0</v>
      </c>
      <c r="KS28">
        <v>2</v>
      </c>
    </row>
    <row r="29" spans="3:305" x14ac:dyDescent="0.25">
      <c r="C29" s="7">
        <v>2</v>
      </c>
      <c r="D29" s="8" t="str">
        <f t="shared" si="58"/>
        <v>I3.CO.Div42</v>
      </c>
      <c r="E29" s="8">
        <f>IFERROR(VLOOKUP(D29,Nine7[],3,FALSE),"")</f>
        <v>5</v>
      </c>
      <c r="F29" s="8"/>
      <c r="G29" s="8"/>
      <c r="H29" s="7">
        <v>2</v>
      </c>
      <c r="I29" s="8" t="str">
        <f t="shared" si="59"/>
        <v>Hw2.Div42</v>
      </c>
      <c r="J29" s="8">
        <f>IFERROR(VLOOKUP(I29,Nine7[],3,FALSE),"")</f>
        <v>2</v>
      </c>
      <c r="K29" s="8"/>
      <c r="L29" s="8"/>
      <c r="M29" s="7">
        <v>2</v>
      </c>
      <c r="N29" s="8" t="str">
        <f t="shared" si="60"/>
        <v>HW7.Div14</v>
      </c>
      <c r="O29" s="8">
        <f>IFERROR(VLOOKUP(N29,eleven9[],3,FALSE),"")</f>
        <v>1</v>
      </c>
      <c r="P29" s="8"/>
      <c r="Q29" s="9"/>
      <c r="S29" s="7">
        <v>2</v>
      </c>
      <c r="T29" s="8" t="str">
        <f t="shared" si="61"/>
        <v>HW3.Div79</v>
      </c>
      <c r="U29" s="8">
        <f>IFERROR(VLOOKUP(T29,twelve10[],3,FALSE),"")</f>
        <v>1</v>
      </c>
      <c r="V29" s="8"/>
      <c r="W29" s="8"/>
      <c r="X29" s="7">
        <v>2</v>
      </c>
      <c r="Y29" s="8" t="str">
        <f t="shared" si="62"/>
        <v>I7.Plat</v>
      </c>
      <c r="Z29" s="8">
        <f>IFERROR(VLOOKUP(Y29,thirteen11[],3,FALSE),"")</f>
        <v>3</v>
      </c>
      <c r="AA29" s="8"/>
      <c r="AB29" s="9"/>
      <c r="IZ29">
        <v>17</v>
      </c>
      <c r="JA29">
        <v>12</v>
      </c>
      <c r="JD29">
        <v>17</v>
      </c>
      <c r="JE29">
        <v>1</v>
      </c>
      <c r="JG29" t="b">
        <f t="shared" si="0"/>
        <v>1</v>
      </c>
      <c r="JH29">
        <f>IF($JG29=FALSE,IF(Nine7[Select]&gt;=1,1,0),0)</f>
        <v>0</v>
      </c>
      <c r="JI29" t="s">
        <v>182</v>
      </c>
      <c r="JJ29" t="str">
        <f>Nine7[[#This Row],[Select]]&amp;":"&amp;COUNTIF($JL$6:JL29,JL29)</f>
        <v>0:20</v>
      </c>
      <c r="JK29" t="s">
        <v>46</v>
      </c>
      <c r="JL29">
        <f>$EZ$8</f>
        <v>0</v>
      </c>
      <c r="JM29">
        <v>3</v>
      </c>
      <c r="JO29" t="b">
        <f t="shared" si="1"/>
        <v>1</v>
      </c>
      <c r="JP29">
        <f>IF($JO29=FALSE,IF(Ten_8[Select]&gt;=1,1,0),0)</f>
        <v>0</v>
      </c>
      <c r="JR29" t="str">
        <f>Ten_8[[#This Row],[Select]]&amp;":"&amp;COUNTIF($JT$6:JT29,JT29)</f>
        <v>0:22</v>
      </c>
      <c r="JS29" t="s">
        <v>46</v>
      </c>
      <c r="JT29">
        <f>$EZ$9</f>
        <v>0</v>
      </c>
      <c r="JU29">
        <v>3</v>
      </c>
      <c r="JW29" t="b">
        <f t="shared" si="2"/>
        <v>1</v>
      </c>
      <c r="JX29">
        <f>IF($JW29=FALSE,IF(eleven9[Select]&gt;=1,1,0),0)</f>
        <v>0</v>
      </c>
      <c r="JZ29" t="str">
        <f>eleven9[[#This Row],[Select]]&amp;":"&amp;COUNTIF($KB$6:KB29,KB29)</f>
        <v>1:4</v>
      </c>
      <c r="KA29" t="s">
        <v>46</v>
      </c>
      <c r="KB29">
        <f>$EZ$10</f>
        <v>1</v>
      </c>
      <c r="KC29">
        <v>3</v>
      </c>
      <c r="KE29" t="b">
        <f t="shared" si="3"/>
        <v>1</v>
      </c>
      <c r="KF29">
        <f>IF($KE29=FALSE,IF(twelve10[Select]&gt;=1,1,0),0)</f>
        <v>0</v>
      </c>
      <c r="KH29" t="str">
        <f>twelve10[[#This Row],[Select]]&amp;":"&amp;COUNTIF($KJ$6:KJ29,KJ29)</f>
        <v>0:20</v>
      </c>
      <c r="KI29" t="s">
        <v>46</v>
      </c>
      <c r="KJ29">
        <f>$EZ$11</f>
        <v>0</v>
      </c>
      <c r="KK29">
        <v>3</v>
      </c>
      <c r="KM29" t="b">
        <f t="shared" si="4"/>
        <v>0</v>
      </c>
      <c r="KN29">
        <f>IF($KM29=FALSE,IF(thirteen11[Select]&gt;=1,1,0),0)</f>
        <v>0</v>
      </c>
      <c r="KP29" t="str">
        <f>thirteen11[[#This Row],[Select]]&amp;":"&amp;COUNTIF($KR$6:KR29,KR29)</f>
        <v>0:19</v>
      </c>
      <c r="KQ29" t="s">
        <v>46</v>
      </c>
      <c r="KR29">
        <f>$EZ$12</f>
        <v>0</v>
      </c>
      <c r="KS29">
        <v>3</v>
      </c>
    </row>
    <row r="30" spans="3:305" x14ac:dyDescent="0.25">
      <c r="C30" s="7">
        <v>3</v>
      </c>
      <c r="D30" s="8" t="str">
        <f t="shared" si="58"/>
        <v>HW1.Div42</v>
      </c>
      <c r="E30" s="8">
        <f>IFERROR(VLOOKUP(D30,Nine7[],3,FALSE),"")</f>
        <v>1</v>
      </c>
      <c r="F30" s="8"/>
      <c r="G30" s="8"/>
      <c r="H30" s="7">
        <v>3</v>
      </c>
      <c r="I30" s="8" t="str">
        <f t="shared" si="59"/>
        <v>A7</v>
      </c>
      <c r="J30" s="8">
        <f>IFERROR(VLOOKUP(I30,Nine7[],3,FALSE),"")</f>
        <v>3</v>
      </c>
      <c r="K30" s="8"/>
      <c r="L30" s="8"/>
      <c r="M30" s="7">
        <v>3</v>
      </c>
      <c r="N30" s="8" t="str">
        <f t="shared" si="60"/>
        <v>G1</v>
      </c>
      <c r="O30" s="8">
        <f>IFERROR(VLOOKUP(N30,eleven9[],3,FALSE),"")</f>
        <v>2</v>
      </c>
      <c r="P30" s="8"/>
      <c r="Q30" s="9"/>
      <c r="S30" s="7">
        <v>3</v>
      </c>
      <c r="T30" s="8" t="str">
        <f t="shared" si="61"/>
        <v>I12.CO.Div14</v>
      </c>
      <c r="U30" s="8">
        <f>IFERROR(VLOOKUP(T30,twelve10[],3,FALSE),"")</f>
        <v>6</v>
      </c>
      <c r="V30" s="8"/>
      <c r="W30" s="8"/>
      <c r="X30" s="7">
        <v>3</v>
      </c>
      <c r="Y30" s="8" t="str">
        <f t="shared" si="62"/>
        <v>I8.Plat</v>
      </c>
      <c r="Z30" s="8">
        <f>IFERROR(VLOOKUP(Y30,thirteen11[],3,FALSE),"")</f>
        <v>3</v>
      </c>
      <c r="AA30" s="8"/>
      <c r="AB30" s="9"/>
      <c r="IZ30">
        <v>18</v>
      </c>
      <c r="JA30">
        <v>12</v>
      </c>
      <c r="JD30">
        <v>18</v>
      </c>
      <c r="JE30">
        <v>1</v>
      </c>
      <c r="JG30" t="b">
        <f t="shared" si="0"/>
        <v>1</v>
      </c>
      <c r="JH30">
        <f>IF($JG30=FALSE,IF(Nine7[Select]&gt;=1,1,0),0)</f>
        <v>0</v>
      </c>
      <c r="JI30" t="s">
        <v>182</v>
      </c>
      <c r="JJ30" t="str">
        <f>Nine7[[#This Row],[Select]]&amp;":"&amp;COUNTIF($JL$6:JL30,JL30)</f>
        <v>0:21</v>
      </c>
      <c r="JK30" t="s">
        <v>47</v>
      </c>
      <c r="JL30">
        <f>$FE$8</f>
        <v>0</v>
      </c>
      <c r="JM30">
        <v>3</v>
      </c>
      <c r="JO30" t="b">
        <f t="shared" si="1"/>
        <v>1</v>
      </c>
      <c r="JP30">
        <f>IF($JO30=FALSE,IF(Ten_8[Select]&gt;=1,1,0),0)</f>
        <v>0</v>
      </c>
      <c r="JR30" t="str">
        <f>Ten_8[[#This Row],[Select]]&amp;":"&amp;COUNTIF($JT$6:JT30,JT30)</f>
        <v>0:23</v>
      </c>
      <c r="JS30" t="s">
        <v>47</v>
      </c>
      <c r="JT30">
        <f>$FE$9</f>
        <v>0</v>
      </c>
      <c r="JU30">
        <v>3</v>
      </c>
      <c r="JW30" t="b">
        <f t="shared" si="2"/>
        <v>1</v>
      </c>
      <c r="JX30">
        <f>IF($JW30=FALSE,IF(eleven9[Select]&gt;=1,1,0),0)</f>
        <v>0</v>
      </c>
      <c r="JZ30" t="str">
        <f>eleven9[[#This Row],[Select]]&amp;":"&amp;COUNTIF($KB$6:KB30,KB30)</f>
        <v>0:21</v>
      </c>
      <c r="KA30" t="s">
        <v>47</v>
      </c>
      <c r="KB30">
        <f>$FE$10</f>
        <v>0</v>
      </c>
      <c r="KC30">
        <v>3</v>
      </c>
      <c r="KE30" t="b">
        <f t="shared" si="3"/>
        <v>1</v>
      </c>
      <c r="KF30">
        <f>IF($KE30=FALSE,IF(twelve10[Select]&gt;=1,1,0),0)</f>
        <v>0</v>
      </c>
      <c r="KH30" t="str">
        <f>twelve10[[#This Row],[Select]]&amp;":"&amp;COUNTIF($KJ$6:KJ30,KJ30)</f>
        <v>1:5</v>
      </c>
      <c r="KI30" t="s">
        <v>47</v>
      </c>
      <c r="KJ30">
        <f>$FE$11</f>
        <v>1</v>
      </c>
      <c r="KK30">
        <v>3</v>
      </c>
      <c r="KM30" t="b">
        <f t="shared" si="4"/>
        <v>0</v>
      </c>
      <c r="KN30">
        <f>IF($KM30=FALSE,IF(thirteen11[Select]&gt;=1,1,0),0)</f>
        <v>0</v>
      </c>
      <c r="KP30" t="str">
        <f>thirteen11[[#This Row],[Select]]&amp;":"&amp;COUNTIF($KR$6:KR30,KR30)</f>
        <v>0:20</v>
      </c>
      <c r="KQ30" t="s">
        <v>47</v>
      </c>
      <c r="KR30">
        <f>$FE$12</f>
        <v>0</v>
      </c>
      <c r="KS30">
        <v>3</v>
      </c>
    </row>
    <row r="31" spans="3:305" x14ac:dyDescent="0.25">
      <c r="C31" s="7">
        <v>4</v>
      </c>
      <c r="D31" s="8" t="str">
        <f t="shared" si="58"/>
        <v>HW6.Div14</v>
      </c>
      <c r="E31" s="8">
        <f>IFERROR(VLOOKUP(D31,Nine7[],3,FALSE),"")</f>
        <v>2</v>
      </c>
      <c r="F31" s="8"/>
      <c r="G31" s="8"/>
      <c r="H31" s="7">
        <v>4</v>
      </c>
      <c r="I31" s="8" t="str">
        <f t="shared" si="59"/>
        <v>A8</v>
      </c>
      <c r="J31" s="8">
        <f>IFERROR(VLOOKUP(I31,Nine7[],3,FALSE),"")</f>
        <v>3</v>
      </c>
      <c r="K31" s="8"/>
      <c r="L31" s="8"/>
      <c r="M31" s="7">
        <v>4</v>
      </c>
      <c r="N31" s="8" t="str">
        <f t="shared" si="60"/>
        <v>A3</v>
      </c>
      <c r="O31" s="8">
        <f>IFERROR(VLOOKUP(N31,eleven9[],3,FALSE),"")</f>
        <v>3</v>
      </c>
      <c r="P31" s="8"/>
      <c r="Q31" s="9"/>
      <c r="S31" s="7">
        <v>4</v>
      </c>
      <c r="T31" s="8" t="str">
        <f t="shared" si="61"/>
        <v>A1</v>
      </c>
      <c r="U31" s="8">
        <f>IFERROR(VLOOKUP(T31,twelve10[],3,FALSE),"")</f>
        <v>1</v>
      </c>
      <c r="V31" s="8"/>
      <c r="W31" s="8"/>
      <c r="X31" s="7">
        <v>4</v>
      </c>
      <c r="Y31" s="8" t="str">
        <f t="shared" si="62"/>
        <v>I9.Plat</v>
      </c>
      <c r="Z31" s="8">
        <f>IFERROR(VLOOKUP(Y31,thirteen11[],3,FALSE),"")</f>
        <v>2</v>
      </c>
      <c r="AA31" s="8"/>
      <c r="AB31" s="9"/>
      <c r="IZ31">
        <v>19</v>
      </c>
      <c r="JA31">
        <v>12</v>
      </c>
      <c r="JD31">
        <v>19</v>
      </c>
      <c r="JE31">
        <v>1</v>
      </c>
      <c r="JG31" t="b">
        <f t="shared" si="0"/>
        <v>1</v>
      </c>
      <c r="JH31">
        <f>IF($JG31=FALSE,IF(Nine7[Select]&gt;=1,1,0),0)</f>
        <v>0</v>
      </c>
      <c r="JI31" t="s">
        <v>182</v>
      </c>
      <c r="JJ31" t="str">
        <f>Nine7[[#This Row],[Select]]&amp;":"&amp;COUNTIF($JL$6:JL31,JL31)</f>
        <v>1:5</v>
      </c>
      <c r="JK31" t="s">
        <v>49</v>
      </c>
      <c r="JL31">
        <f>$FK$8</f>
        <v>1</v>
      </c>
      <c r="JM31">
        <v>3</v>
      </c>
      <c r="JO31" t="b">
        <f t="shared" si="1"/>
        <v>1</v>
      </c>
      <c r="JP31">
        <f>IF($JO31=FALSE,IF(Ten_8[Select]&gt;=1,1,0),0)</f>
        <v>0</v>
      </c>
      <c r="JR31" t="str">
        <f>Ten_8[[#This Row],[Select]]&amp;":"&amp;COUNTIF($JT$6:JT31,JT31)</f>
        <v>0:24</v>
      </c>
      <c r="JS31" t="s">
        <v>49</v>
      </c>
      <c r="JT31">
        <f>$FK$9</f>
        <v>0</v>
      </c>
      <c r="JU31">
        <v>3</v>
      </c>
      <c r="JW31" t="b">
        <f t="shared" si="2"/>
        <v>1</v>
      </c>
      <c r="JX31">
        <f>IF($JW31=FALSE,IF(eleven9[Select]&gt;=1,1,0),0)</f>
        <v>0</v>
      </c>
      <c r="JZ31" t="str">
        <f>eleven9[[#This Row],[Select]]&amp;":"&amp;COUNTIF($KB$6:KB31,KB31)</f>
        <v>0:22</v>
      </c>
      <c r="KA31" t="s">
        <v>49</v>
      </c>
      <c r="KB31">
        <f>$FK$10</f>
        <v>0</v>
      </c>
      <c r="KC31">
        <v>3</v>
      </c>
      <c r="KE31" t="b">
        <f t="shared" si="3"/>
        <v>1</v>
      </c>
      <c r="KF31">
        <f>IF($KE31=FALSE,IF(twelve10[Select]&gt;=1,1,0),0)</f>
        <v>0</v>
      </c>
      <c r="KH31" t="str">
        <f>twelve10[[#This Row],[Select]]&amp;":"&amp;COUNTIF($KJ$6:KJ31,KJ31)</f>
        <v>0:21</v>
      </c>
      <c r="KI31" t="s">
        <v>49</v>
      </c>
      <c r="KJ31">
        <f>$FK$11</f>
        <v>0</v>
      </c>
      <c r="KK31">
        <v>3</v>
      </c>
      <c r="KM31" t="b">
        <f t="shared" si="4"/>
        <v>0</v>
      </c>
      <c r="KN31">
        <f>IF($KM31=FALSE,IF(thirteen11[Select]&gt;=1,1,0),0)</f>
        <v>0</v>
      </c>
      <c r="KP31" t="str">
        <f>thirteen11[[#This Row],[Select]]&amp;":"&amp;COUNTIF($KR$6:KR31,KR31)</f>
        <v>0:21</v>
      </c>
      <c r="KQ31" t="s">
        <v>49</v>
      </c>
      <c r="KR31">
        <f>$FK$12</f>
        <v>0</v>
      </c>
      <c r="KS31">
        <v>3</v>
      </c>
    </row>
    <row r="32" spans="3:305" x14ac:dyDescent="0.25">
      <c r="C32" s="7">
        <v>5</v>
      </c>
      <c r="D32" s="8" t="str">
        <f t="shared" si="58"/>
        <v>A5</v>
      </c>
      <c r="E32" s="8">
        <f>IFERROR(VLOOKUP(D32,Nine7[],3,FALSE),"")</f>
        <v>3</v>
      </c>
      <c r="F32" s="8"/>
      <c r="G32" s="8"/>
      <c r="H32" s="7">
        <v>5</v>
      </c>
      <c r="I32" s="8" t="str">
        <f t="shared" si="59"/>
        <v/>
      </c>
      <c r="J32" s="8" t="str">
        <f>IFERROR(VLOOKUP(I32,Nine7[],3,FALSE),"")</f>
        <v/>
      </c>
      <c r="K32" s="8"/>
      <c r="L32" s="8"/>
      <c r="M32" s="7">
        <v>5</v>
      </c>
      <c r="N32" s="8" t="str">
        <f t="shared" si="60"/>
        <v>A6</v>
      </c>
      <c r="O32" s="8">
        <f>IFERROR(VLOOKUP(N32,eleven9[],3,FALSE),"")</f>
        <v>3</v>
      </c>
      <c r="P32" s="8"/>
      <c r="Q32" s="9"/>
      <c r="S32" s="7">
        <v>5</v>
      </c>
      <c r="T32" s="8" t="str">
        <f t="shared" si="61"/>
        <v>A4</v>
      </c>
      <c r="U32" s="8">
        <f>IFERROR(VLOOKUP(T32,twelve10[],3,FALSE),"")</f>
        <v>3</v>
      </c>
      <c r="V32" s="8"/>
      <c r="W32" s="8"/>
      <c r="X32" s="7">
        <v>5</v>
      </c>
      <c r="Y32" s="8" t="str">
        <f t="shared" si="62"/>
        <v>HW5.Div79</v>
      </c>
      <c r="Z32" s="8">
        <f>IFERROR(VLOOKUP(Y32,thirteen11[],3,FALSE),"")</f>
        <v>2</v>
      </c>
      <c r="AA32" s="8"/>
      <c r="AB32" s="9"/>
      <c r="JG32" t="b">
        <f t="shared" si="0"/>
        <v>0</v>
      </c>
      <c r="JH32">
        <f>IF($JG32=FALSE,IF(Nine7[Select]&gt;=1,1,0),0)</f>
        <v>0</v>
      </c>
      <c r="JI32" t="s">
        <v>86</v>
      </c>
      <c r="JJ32" t="str">
        <f>Nine7[[#This Row],[Select]]&amp;":"&amp;COUNTIF($JL$6:JL32,JL32)</f>
        <v>0:22</v>
      </c>
      <c r="JK32" t="s">
        <v>50</v>
      </c>
      <c r="JL32">
        <f>$FP$8</f>
        <v>0</v>
      </c>
      <c r="JM32">
        <v>3</v>
      </c>
      <c r="JO32" t="b">
        <f t="shared" si="1"/>
        <v>1</v>
      </c>
      <c r="JP32">
        <f>IF($JO32=FALSE,IF(Ten_8[Select]&gt;=1,1,0),0)</f>
        <v>0</v>
      </c>
      <c r="JR32" t="str">
        <f>Ten_8[[#This Row],[Select]]&amp;":"&amp;COUNTIF($JT$6:JT32,JT32)</f>
        <v>0:25</v>
      </c>
      <c r="JS32" t="s">
        <v>50</v>
      </c>
      <c r="JT32">
        <f>$FP$9</f>
        <v>0</v>
      </c>
      <c r="JU32">
        <v>3</v>
      </c>
      <c r="JW32" t="b">
        <f t="shared" si="2"/>
        <v>1</v>
      </c>
      <c r="JX32">
        <f>IF($JW32=FALSE,IF(eleven9[Select]&gt;=1,1,0),0)</f>
        <v>0</v>
      </c>
      <c r="JZ32" t="str">
        <f>eleven9[[#This Row],[Select]]&amp;":"&amp;COUNTIF($KB$6:KB32,KB32)</f>
        <v>1:5</v>
      </c>
      <c r="KA32" t="s">
        <v>50</v>
      </c>
      <c r="KB32">
        <f>$FP$10</f>
        <v>1</v>
      </c>
      <c r="KC32">
        <v>3</v>
      </c>
      <c r="KE32" t="b">
        <f t="shared" si="3"/>
        <v>1</v>
      </c>
      <c r="KF32">
        <f>IF($KE32=FALSE,IF(twelve10[Select]&gt;=1,1,0),0)</f>
        <v>0</v>
      </c>
      <c r="KH32" t="str">
        <f>twelve10[[#This Row],[Select]]&amp;":"&amp;COUNTIF($KJ$6:KJ32,KJ32)</f>
        <v>0:22</v>
      </c>
      <c r="KI32" t="s">
        <v>50</v>
      </c>
      <c r="KJ32">
        <f>$FP$11</f>
        <v>0</v>
      </c>
      <c r="KK32">
        <v>3</v>
      </c>
      <c r="KM32" t="b">
        <f t="shared" si="4"/>
        <v>1</v>
      </c>
      <c r="KN32">
        <f>IF($KM32=FALSE,IF(thirteen11[Select]&gt;=1,1,0),0)</f>
        <v>0</v>
      </c>
      <c r="KP32" t="str">
        <f>thirteen11[[#This Row],[Select]]&amp;":"&amp;COUNTIF($KR$6:KR32,KR32)</f>
        <v>0:22</v>
      </c>
      <c r="KQ32" t="s">
        <v>50</v>
      </c>
      <c r="KR32">
        <f>$FP$12</f>
        <v>0</v>
      </c>
      <c r="KS32">
        <v>3</v>
      </c>
    </row>
    <row r="33" spans="3:305" x14ac:dyDescent="0.25">
      <c r="C33" s="7">
        <v>6</v>
      </c>
      <c r="D33" s="8" t="str">
        <f t="shared" si="58"/>
        <v>O5</v>
      </c>
      <c r="E33" s="8">
        <f>IFERROR(VLOOKUP(D33,Nine7[],3,FALSE),"")</f>
        <v>1</v>
      </c>
      <c r="F33" s="8"/>
      <c r="G33" s="8"/>
      <c r="H33" s="7">
        <v>6</v>
      </c>
      <c r="I33" s="8" t="str">
        <f t="shared" si="59"/>
        <v/>
      </c>
      <c r="J33" s="8" t="str">
        <f>IFERROR(VLOOKUP(I33,Nine7[],3,FALSE),"")</f>
        <v/>
      </c>
      <c r="K33" s="8"/>
      <c r="L33" s="8"/>
      <c r="M33" s="7">
        <v>6</v>
      </c>
      <c r="N33" s="8" t="str">
        <f t="shared" si="60"/>
        <v>O3</v>
      </c>
      <c r="O33" s="8">
        <f>IFERROR(VLOOKUP(N33,eleven9[],3,FALSE),"")</f>
        <v>1</v>
      </c>
      <c r="P33" s="8"/>
      <c r="Q33" s="9"/>
      <c r="S33" s="7">
        <v>6</v>
      </c>
      <c r="T33" s="8" t="str">
        <f t="shared" si="61"/>
        <v>A10</v>
      </c>
      <c r="U33" s="8">
        <f>IFERROR(VLOOKUP(T33,twelve10[],3,FALSE),"")</f>
        <v>1</v>
      </c>
      <c r="V33" s="8"/>
      <c r="W33" s="8"/>
      <c r="X33" s="7">
        <v>6</v>
      </c>
      <c r="Y33" s="8" t="str">
        <f t="shared" si="62"/>
        <v>A9</v>
      </c>
      <c r="Z33" s="8">
        <f>IFERROR(VLOOKUP(Y33,thirteen11[],3,FALSE),"")</f>
        <v>3</v>
      </c>
      <c r="AA33" s="8"/>
      <c r="AB33" s="9"/>
      <c r="JG33" t="b">
        <f t="shared" si="0"/>
        <v>0</v>
      </c>
      <c r="JH33">
        <f>IF($JG33=FALSE,IF(Nine7[Select]&gt;=1,1,0),0)</f>
        <v>0</v>
      </c>
      <c r="JI33" t="s">
        <v>86</v>
      </c>
      <c r="JJ33" t="str">
        <f>Nine7[[#This Row],[Select]]&amp;":"&amp;COUNTIF($JL$6:JL33,JL33)</f>
        <v>0:23</v>
      </c>
      <c r="JK33" t="s">
        <v>51</v>
      </c>
      <c r="JL33">
        <f>$FU$8</f>
        <v>0</v>
      </c>
      <c r="JM33">
        <v>3</v>
      </c>
      <c r="JO33" t="b">
        <f t="shared" si="1"/>
        <v>1</v>
      </c>
      <c r="JP33">
        <f>IF($JO33=FALSE,IF(Ten_8[Select]&gt;=1,1,0),0)</f>
        <v>0</v>
      </c>
      <c r="JR33" t="str">
        <f>Ten_8[[#This Row],[Select]]&amp;":"&amp;COUNTIF($JT$6:JT33,JT33)</f>
        <v>1:3</v>
      </c>
      <c r="JS33" t="s">
        <v>51</v>
      </c>
      <c r="JT33">
        <f>$FU$9</f>
        <v>1</v>
      </c>
      <c r="JU33">
        <v>3</v>
      </c>
      <c r="JW33" t="b">
        <f t="shared" si="2"/>
        <v>1</v>
      </c>
      <c r="JX33">
        <f>IF($JW33=FALSE,IF(eleven9[Select]&gt;=1,1,0),0)</f>
        <v>0</v>
      </c>
      <c r="JZ33" t="str">
        <f>eleven9[[#This Row],[Select]]&amp;":"&amp;COUNTIF($KB$6:KB33,KB33)</f>
        <v>0:23</v>
      </c>
      <c r="KA33" t="s">
        <v>51</v>
      </c>
      <c r="KB33">
        <f>$FU$10</f>
        <v>0</v>
      </c>
      <c r="KC33">
        <v>3</v>
      </c>
      <c r="KE33" t="b">
        <f t="shared" si="3"/>
        <v>1</v>
      </c>
      <c r="KF33">
        <f>IF($KE33=FALSE,IF(twelve10[Select]&gt;=1,1,0),0)</f>
        <v>0</v>
      </c>
      <c r="KH33" t="str">
        <f>twelve10[[#This Row],[Select]]&amp;":"&amp;COUNTIF($KJ$6:KJ33,KJ33)</f>
        <v>0:23</v>
      </c>
      <c r="KI33" t="s">
        <v>51</v>
      </c>
      <c r="KJ33">
        <f>$FU$11</f>
        <v>0</v>
      </c>
      <c r="KK33">
        <v>3</v>
      </c>
      <c r="KM33" t="b">
        <f t="shared" si="4"/>
        <v>1</v>
      </c>
      <c r="KN33">
        <f>IF($KM33=FALSE,IF(thirteen11[Select]&gt;=1,1,0),0)</f>
        <v>0</v>
      </c>
      <c r="KP33" t="str">
        <f>thirteen11[[#This Row],[Select]]&amp;":"&amp;COUNTIF($KR$6:KR33,KR33)</f>
        <v>0:23</v>
      </c>
      <c r="KQ33" t="s">
        <v>51</v>
      </c>
      <c r="KR33">
        <f>$FU$12</f>
        <v>0</v>
      </c>
      <c r="KS33">
        <v>3</v>
      </c>
    </row>
    <row r="34" spans="3:305" x14ac:dyDescent="0.25">
      <c r="C34" s="7">
        <v>7</v>
      </c>
      <c r="D34" s="8" t="str">
        <f t="shared" si="58"/>
        <v/>
      </c>
      <c r="E34" s="8" t="str">
        <f>IFERROR(VLOOKUP(D34,Nine7[],3,FALSE),"")</f>
        <v/>
      </c>
      <c r="F34" s="8"/>
      <c r="G34" s="8"/>
      <c r="H34" s="7">
        <v>7</v>
      </c>
      <c r="I34" s="8" t="str">
        <f t="shared" si="59"/>
        <v/>
      </c>
      <c r="J34" s="8" t="str">
        <f>IFERROR(VLOOKUP(I34,Nine7[],3,FALSE),"")</f>
        <v/>
      </c>
      <c r="K34" s="8"/>
      <c r="L34" s="8"/>
      <c r="M34" s="7">
        <v>7</v>
      </c>
      <c r="N34" s="8" t="str">
        <f t="shared" si="60"/>
        <v>O5</v>
      </c>
      <c r="O34" s="8">
        <f>IFERROR(VLOOKUP(N34,eleven9[],3,FALSE),"")</f>
        <v>1</v>
      </c>
      <c r="P34" s="8"/>
      <c r="Q34" s="9"/>
      <c r="S34" s="7">
        <v>7</v>
      </c>
      <c r="T34" s="8" t="str">
        <f t="shared" si="61"/>
        <v>O2</v>
      </c>
      <c r="U34" s="8">
        <f>IFERROR(VLOOKUP(T34,twelve10[],3,FALSE),"")</f>
        <v>1</v>
      </c>
      <c r="V34" s="8"/>
      <c r="W34" s="8"/>
      <c r="X34" s="7">
        <v>7</v>
      </c>
      <c r="Y34" s="8" t="str">
        <f t="shared" si="62"/>
        <v>O1</v>
      </c>
      <c r="Z34" s="8">
        <f>IFERROR(VLOOKUP(Y34,thirteen11[],3,FALSE),"")</f>
        <v>1</v>
      </c>
      <c r="AA34" s="8"/>
      <c r="AB34" s="9"/>
      <c r="JG34" t="b">
        <f t="shared" si="0"/>
        <v>0</v>
      </c>
      <c r="JH34">
        <f>IF($JG34=FALSE,IF(Nine7[Select]&gt;=1,1,0),0)</f>
        <v>0</v>
      </c>
      <c r="JI34" t="s">
        <v>86</v>
      </c>
      <c r="JJ34" t="str">
        <f>Nine7[[#This Row],[Select]]&amp;":"&amp;COUNTIF($JL$6:JL34,JL34)</f>
        <v>0:24</v>
      </c>
      <c r="JK34" t="s">
        <v>53</v>
      </c>
      <c r="JL34">
        <f>$GA$8</f>
        <v>0</v>
      </c>
      <c r="JM34">
        <v>3</v>
      </c>
      <c r="JO34" t="b">
        <f t="shared" si="1"/>
        <v>1</v>
      </c>
      <c r="JP34">
        <f>IF($JO34=FALSE,IF(Ten_8[Select]&gt;=1,1,0),0)</f>
        <v>0</v>
      </c>
      <c r="JR34" t="str">
        <f>Ten_8[[#This Row],[Select]]&amp;":"&amp;COUNTIF($JT$6:JT34,JT34)</f>
        <v>1:4</v>
      </c>
      <c r="JS34" t="s">
        <v>53</v>
      </c>
      <c r="JT34">
        <f>$GA$9</f>
        <v>1</v>
      </c>
      <c r="JU34">
        <v>3</v>
      </c>
      <c r="JW34" t="b">
        <f t="shared" si="2"/>
        <v>1</v>
      </c>
      <c r="JX34">
        <f>IF($JW34=FALSE,IF(eleven9[Select]&gt;=1,1,0),0)</f>
        <v>0</v>
      </c>
      <c r="JZ34" t="str">
        <f>eleven9[[#This Row],[Select]]&amp;":"&amp;COUNTIF($KB$6:KB34,KB34)</f>
        <v>0:24</v>
      </c>
      <c r="KA34" t="s">
        <v>53</v>
      </c>
      <c r="KB34">
        <f>$GA$10</f>
        <v>0</v>
      </c>
      <c r="KC34">
        <v>3</v>
      </c>
      <c r="KE34" t="b">
        <f t="shared" si="3"/>
        <v>1</v>
      </c>
      <c r="KF34">
        <f>IF($KE34=FALSE,IF(twelve10[Select]&gt;=1,1,0),0)</f>
        <v>0</v>
      </c>
      <c r="KH34" t="str">
        <f>twelve10[[#This Row],[Select]]&amp;":"&amp;COUNTIF($KJ$6:KJ34,KJ34)</f>
        <v>0:24</v>
      </c>
      <c r="KI34" t="s">
        <v>53</v>
      </c>
      <c r="KJ34">
        <f>$GA$11</f>
        <v>0</v>
      </c>
      <c r="KK34">
        <v>3</v>
      </c>
      <c r="KM34" t="b">
        <f t="shared" si="4"/>
        <v>1</v>
      </c>
      <c r="KN34">
        <f>IF($KM34=FALSE,IF(thirteen11[Select]&gt;=1,1,0),0)</f>
        <v>0</v>
      </c>
      <c r="KP34" t="str">
        <f>thirteen11[[#This Row],[Select]]&amp;":"&amp;COUNTIF($KR$6:KR34,KR34)</f>
        <v>0:24</v>
      </c>
      <c r="KQ34" t="s">
        <v>53</v>
      </c>
      <c r="KR34">
        <f>$GA$12</f>
        <v>0</v>
      </c>
      <c r="KS34">
        <v>3</v>
      </c>
    </row>
    <row r="35" spans="3:305" x14ac:dyDescent="0.25">
      <c r="C35" s="7">
        <v>8</v>
      </c>
      <c r="D35" s="8" t="str">
        <f t="shared" si="58"/>
        <v/>
      </c>
      <c r="E35" s="8" t="str">
        <f>IFERROR(VLOOKUP(D35,Nine7[],3,FALSE),"")</f>
        <v/>
      </c>
      <c r="F35" s="8"/>
      <c r="G35" s="8"/>
      <c r="H35" s="7">
        <v>8</v>
      </c>
      <c r="I35" s="8" t="str">
        <f t="shared" si="59"/>
        <v/>
      </c>
      <c r="J35" s="8" t="str">
        <f>IFERROR(VLOOKUP(I35,Nine7[],3,FALSE),"")</f>
        <v/>
      </c>
      <c r="K35" s="8"/>
      <c r="L35" s="8"/>
      <c r="M35" s="7">
        <v>8</v>
      </c>
      <c r="N35" s="8" t="str">
        <f t="shared" si="60"/>
        <v>M1</v>
      </c>
      <c r="O35" s="8">
        <f>IFERROR(VLOOKUP(N35,eleven9[],3,FALSE),"")</f>
        <v>1</v>
      </c>
      <c r="P35" s="8"/>
      <c r="Q35" s="9"/>
      <c r="S35" s="7">
        <v>8</v>
      </c>
      <c r="T35" s="8" t="str">
        <f t="shared" si="61"/>
        <v>M1</v>
      </c>
      <c r="U35" s="8">
        <f>IFERROR(VLOOKUP(T35,twelve10[],3,FALSE),"")</f>
        <v>1</v>
      </c>
      <c r="V35" s="8"/>
      <c r="W35" s="8"/>
      <c r="X35" s="7">
        <v>8</v>
      </c>
      <c r="Y35" s="8" t="str">
        <f t="shared" si="62"/>
        <v>O4</v>
      </c>
      <c r="Z35" s="8">
        <f>IFERROR(VLOOKUP(Y35,thirteen11[],3,FALSE),"")</f>
        <v>2</v>
      </c>
      <c r="AA35" s="8"/>
      <c r="AB35" s="9"/>
      <c r="JG35" t="b">
        <f t="shared" si="0"/>
        <v>0</v>
      </c>
      <c r="JH35">
        <f>IF($JG35=FALSE,IF(Nine7[Select]&gt;=1,1,0),0)</f>
        <v>0</v>
      </c>
      <c r="JI35" t="s">
        <v>86</v>
      </c>
      <c r="JJ35" t="str">
        <f>Nine7[[#This Row],[Select]]&amp;":"&amp;COUNTIF($JL$6:JL35,JL35)</f>
        <v>0:25</v>
      </c>
      <c r="JK35" t="s">
        <v>54</v>
      </c>
      <c r="JL35">
        <f>$GF$8</f>
        <v>0</v>
      </c>
      <c r="JM35">
        <v>3</v>
      </c>
      <c r="JO35" t="b">
        <f t="shared" si="1"/>
        <v>1</v>
      </c>
      <c r="JP35">
        <f>IF($JO35=FALSE,IF(Ten_8[Select]&gt;=1,1,0),0)</f>
        <v>0</v>
      </c>
      <c r="JR35" t="str">
        <f>Ten_8[[#This Row],[Select]]&amp;":"&amp;COUNTIF($JT$6:JT35,JT35)</f>
        <v>0:26</v>
      </c>
      <c r="JS35" t="s">
        <v>54</v>
      </c>
      <c r="JT35">
        <f>$GF$9</f>
        <v>0</v>
      </c>
      <c r="JU35">
        <v>3</v>
      </c>
      <c r="JW35" t="b">
        <f t="shared" si="2"/>
        <v>1</v>
      </c>
      <c r="JX35">
        <f>IF($JW35=FALSE,IF(eleven9[Select]&gt;=1,1,0),0)</f>
        <v>0</v>
      </c>
      <c r="JZ35" t="str">
        <f>eleven9[[#This Row],[Select]]&amp;":"&amp;COUNTIF($KB$6:KB35,KB35)</f>
        <v>0:25</v>
      </c>
      <c r="KA35" t="s">
        <v>54</v>
      </c>
      <c r="KB35">
        <f>$GF$10</f>
        <v>0</v>
      </c>
      <c r="KC35">
        <v>3</v>
      </c>
      <c r="KE35" t="b">
        <f t="shared" si="3"/>
        <v>1</v>
      </c>
      <c r="KF35">
        <f>IF($KE35=FALSE,IF(twelve10[Select]&gt;=1,1,0),0)</f>
        <v>0</v>
      </c>
      <c r="KH35" t="str">
        <f>twelve10[[#This Row],[Select]]&amp;":"&amp;COUNTIF($KJ$6:KJ35,KJ35)</f>
        <v>0:25</v>
      </c>
      <c r="KI35" t="s">
        <v>54</v>
      </c>
      <c r="KJ35">
        <f>$GF$11</f>
        <v>0</v>
      </c>
      <c r="KK35">
        <v>3</v>
      </c>
      <c r="KM35" t="b">
        <f t="shared" si="4"/>
        <v>1</v>
      </c>
      <c r="KN35">
        <f>IF($KM35=FALSE,IF(thirteen11[Select]&gt;=1,1,0),0)</f>
        <v>0</v>
      </c>
      <c r="KP35" t="str">
        <f>thirteen11[[#This Row],[Select]]&amp;":"&amp;COUNTIF($KR$6:KR35,KR35)</f>
        <v>1:6</v>
      </c>
      <c r="KQ35" t="s">
        <v>54</v>
      </c>
      <c r="KR35">
        <f>$GF$12</f>
        <v>1</v>
      </c>
      <c r="KS35">
        <v>3</v>
      </c>
    </row>
    <row r="36" spans="3:305" x14ac:dyDescent="0.25">
      <c r="C36" s="7">
        <v>9</v>
      </c>
      <c r="D36" s="8" t="str">
        <f t="shared" si="58"/>
        <v/>
      </c>
      <c r="E36" s="8" t="str">
        <f>IFERROR(VLOOKUP(D36,Nine7[],3,FALSE),"")</f>
        <v/>
      </c>
      <c r="F36" s="8"/>
      <c r="G36" s="8"/>
      <c r="H36" s="7">
        <v>9</v>
      </c>
      <c r="I36" s="8" t="str">
        <f t="shared" si="59"/>
        <v/>
      </c>
      <c r="J36" s="8" t="str">
        <f>IFERROR(VLOOKUP(I36,Nine7[],3,FALSE),"")</f>
        <v/>
      </c>
      <c r="K36" s="8"/>
      <c r="L36" s="8"/>
      <c r="M36" s="7">
        <v>9</v>
      </c>
      <c r="N36" s="8" t="str">
        <f t="shared" si="60"/>
        <v>M2</v>
      </c>
      <c r="O36" s="8">
        <f>IFERROR(VLOOKUP(N36,eleven9[],3,FALSE),"")</f>
        <v>1</v>
      </c>
      <c r="P36" s="8"/>
      <c r="Q36" s="9"/>
      <c r="S36" s="7">
        <v>9</v>
      </c>
      <c r="T36" s="8" t="str">
        <f t="shared" si="61"/>
        <v>M2</v>
      </c>
      <c r="U36" s="8">
        <f>IFERROR(VLOOKUP(T36,twelve10[],3,FALSE),"")</f>
        <v>1</v>
      </c>
      <c r="V36" s="8"/>
      <c r="W36" s="8"/>
      <c r="X36" s="7">
        <v>9</v>
      </c>
      <c r="Y36" s="8" t="str">
        <f t="shared" si="62"/>
        <v>M1</v>
      </c>
      <c r="Z36" s="8">
        <f>IFERROR(VLOOKUP(Y36,thirteen11[],3,FALSE),"")</f>
        <v>1</v>
      </c>
      <c r="AA36" s="8"/>
      <c r="AB36" s="9"/>
      <c r="JG36" t="b">
        <f t="shared" si="0"/>
        <v>0</v>
      </c>
      <c r="JH36">
        <f>IF($JG36=FALSE,IF(Nine7[Select]&gt;=1,1,0),0)</f>
        <v>0</v>
      </c>
      <c r="JI36" t="s">
        <v>86</v>
      </c>
      <c r="JJ36" t="str">
        <f>Nine7[[#This Row],[Select]]&amp;":"&amp;COUNTIF($JL$6:JL36,JL36)</f>
        <v>0:26</v>
      </c>
      <c r="JK36" t="s">
        <v>56</v>
      </c>
      <c r="JL36">
        <f>$GL$8</f>
        <v>0</v>
      </c>
      <c r="JM36">
        <v>1</v>
      </c>
      <c r="JO36" t="b">
        <f t="shared" si="1"/>
        <v>1</v>
      </c>
      <c r="JP36">
        <f>IF($JO36=FALSE,IF(Ten_8[Select]&gt;=1,1,0),0)</f>
        <v>0</v>
      </c>
      <c r="JR36" t="str">
        <f>Ten_8[[#This Row],[Select]]&amp;":"&amp;COUNTIF($JT$6:JT36,JT36)</f>
        <v>0:27</v>
      </c>
      <c r="JS36" t="s">
        <v>56</v>
      </c>
      <c r="JT36">
        <f>$GL$9</f>
        <v>0</v>
      </c>
      <c r="JU36">
        <v>1</v>
      </c>
      <c r="JW36" t="b">
        <f t="shared" si="2"/>
        <v>1</v>
      </c>
      <c r="JX36">
        <f>IF($JW36=FALSE,IF(eleven9[Select]&gt;=1,1,0),0)</f>
        <v>0</v>
      </c>
      <c r="JZ36" t="str">
        <f>eleven9[[#This Row],[Select]]&amp;":"&amp;COUNTIF($KB$6:KB36,KB36)</f>
        <v>0:26</v>
      </c>
      <c r="KA36" t="s">
        <v>56</v>
      </c>
      <c r="KB36">
        <f>$GL$10</f>
        <v>0</v>
      </c>
      <c r="KC36">
        <v>1</v>
      </c>
      <c r="KE36" t="b">
        <f t="shared" si="3"/>
        <v>1</v>
      </c>
      <c r="KF36">
        <f>IF($KE36=FALSE,IF(twelve10[Select]&gt;=1,1,0),0)</f>
        <v>0</v>
      </c>
      <c r="KH36" t="str">
        <f>twelve10[[#This Row],[Select]]&amp;":"&amp;COUNTIF($KJ$6:KJ36,KJ36)</f>
        <v>1:6</v>
      </c>
      <c r="KI36" t="s">
        <v>56</v>
      </c>
      <c r="KJ36">
        <f>$GL$11</f>
        <v>1</v>
      </c>
      <c r="KK36">
        <v>1</v>
      </c>
      <c r="KM36" t="b">
        <f t="shared" si="4"/>
        <v>1</v>
      </c>
      <c r="KN36">
        <f>IF($KM36=FALSE,IF(thirteen11[Select]&gt;=1,1,0),0)</f>
        <v>0</v>
      </c>
      <c r="KP36" t="str">
        <f>thirteen11[[#This Row],[Select]]&amp;":"&amp;COUNTIF($KR$6:KR36,KR36)</f>
        <v>0:25</v>
      </c>
      <c r="KQ36" t="s">
        <v>56</v>
      </c>
      <c r="KR36">
        <f>$GL$12</f>
        <v>0</v>
      </c>
      <c r="KS36">
        <v>1</v>
      </c>
    </row>
    <row r="37" spans="3:305" x14ac:dyDescent="0.25">
      <c r="C37" s="7">
        <v>10</v>
      </c>
      <c r="D37" s="8" t="str">
        <f t="shared" si="58"/>
        <v/>
      </c>
      <c r="E37" s="8" t="str">
        <f>IFERROR(VLOOKUP(D37,Nine7[],3,FALSE),"")</f>
        <v/>
      </c>
      <c r="F37" s="8"/>
      <c r="G37" s="8"/>
      <c r="H37" s="7">
        <v>10</v>
      </c>
      <c r="I37" s="8" t="str">
        <f t="shared" si="59"/>
        <v/>
      </c>
      <c r="J37" s="8" t="str">
        <f>IFERROR(VLOOKUP(I37,Nine7[],3,FALSE),"")</f>
        <v/>
      </c>
      <c r="K37" s="8"/>
      <c r="L37" s="8"/>
      <c r="M37" s="7">
        <v>10</v>
      </c>
      <c r="N37" s="8" t="str">
        <f t="shared" si="60"/>
        <v>M3</v>
      </c>
      <c r="O37" s="8">
        <f>IFERROR(VLOOKUP(N37,eleven9[],3,FALSE),"")</f>
        <v>1</v>
      </c>
      <c r="P37" s="8"/>
      <c r="Q37" s="9"/>
      <c r="S37" s="7">
        <v>10</v>
      </c>
      <c r="T37" s="8" t="str">
        <f t="shared" si="61"/>
        <v>M3</v>
      </c>
      <c r="U37" s="8">
        <f>IFERROR(VLOOKUP(T37,twelve10[],3,FALSE),"")</f>
        <v>1</v>
      </c>
      <c r="V37" s="8"/>
      <c r="W37" s="8"/>
      <c r="X37" s="7">
        <v>10</v>
      </c>
      <c r="Y37" s="8" t="str">
        <f t="shared" si="62"/>
        <v>M2</v>
      </c>
      <c r="Z37" s="8">
        <f>IFERROR(VLOOKUP(Y37,thirteen11[],3,FALSE),"")</f>
        <v>1</v>
      </c>
      <c r="AA37" s="8"/>
      <c r="AB37" s="9"/>
      <c r="JG37" t="b">
        <f t="shared" si="0"/>
        <v>1</v>
      </c>
      <c r="JH37">
        <f>IF($JG37=FALSE,IF(Nine7[Select]&gt;=1,1,0),0)</f>
        <v>0</v>
      </c>
      <c r="JI37" t="s">
        <v>182</v>
      </c>
      <c r="JJ37" t="str">
        <f>Nine7[[#This Row],[Select]]&amp;":"&amp;COUNTIF($JL$6:JL37,JL37)</f>
        <v>0:27</v>
      </c>
      <c r="JK37" t="s">
        <v>60</v>
      </c>
      <c r="JL37">
        <f>$GS$8</f>
        <v>0</v>
      </c>
      <c r="JM37">
        <v>1</v>
      </c>
      <c r="JO37" t="b">
        <f t="shared" si="1"/>
        <v>1</v>
      </c>
      <c r="JP37">
        <f>IF($JO37=FALSE,IF(Ten_8[Select]&gt;=1,1,0),0)</f>
        <v>0</v>
      </c>
      <c r="JR37" t="str">
        <f>Ten_8[[#This Row],[Select]]&amp;":"&amp;COUNTIF($JT$6:JT37,JT37)</f>
        <v>0:28</v>
      </c>
      <c r="JS37" t="s">
        <v>60</v>
      </c>
      <c r="JT37">
        <f>$GS$9</f>
        <v>0</v>
      </c>
      <c r="JU37">
        <v>1</v>
      </c>
      <c r="JW37" t="b">
        <f t="shared" si="2"/>
        <v>1</v>
      </c>
      <c r="JX37">
        <f>IF($JW37=FALSE,IF(eleven9[Select]&gt;=1,1,0),0)</f>
        <v>0</v>
      </c>
      <c r="JZ37" t="str">
        <f>eleven9[[#This Row],[Select]]&amp;":"&amp;COUNTIF($KB$6:KB37,KB37)</f>
        <v>0:27</v>
      </c>
      <c r="KA37" t="s">
        <v>60</v>
      </c>
      <c r="KB37">
        <f>$GS$10</f>
        <v>0</v>
      </c>
      <c r="KC37">
        <v>1</v>
      </c>
      <c r="KE37" t="b">
        <f t="shared" si="3"/>
        <v>1</v>
      </c>
      <c r="KF37">
        <f>IF($KE37=FALSE,IF(twelve10[Select]&gt;=1,1,0),0)</f>
        <v>0</v>
      </c>
      <c r="KH37" t="str">
        <f>twelve10[[#This Row],[Select]]&amp;":"&amp;COUNTIF($KJ$6:KJ37,KJ37)</f>
        <v>0:26</v>
      </c>
      <c r="KI37" t="s">
        <v>60</v>
      </c>
      <c r="KJ37">
        <f>$GS$11</f>
        <v>0</v>
      </c>
      <c r="KK37">
        <v>1</v>
      </c>
      <c r="KM37" t="b">
        <f t="shared" si="4"/>
        <v>0</v>
      </c>
      <c r="KN37">
        <f>IF($KM37=FALSE,IF(thirteen11[Select]&gt;=1,1,0),0)</f>
        <v>1</v>
      </c>
      <c r="KP37" t="str">
        <f>thirteen11[[#This Row],[Select]]&amp;":"&amp;COUNTIF($KR$6:KR37,KR37)</f>
        <v>1:7</v>
      </c>
      <c r="KQ37" t="s">
        <v>60</v>
      </c>
      <c r="KR37">
        <f>$GS$12</f>
        <v>1</v>
      </c>
      <c r="KS37">
        <v>1</v>
      </c>
    </row>
    <row r="38" spans="3:305" x14ac:dyDescent="0.25">
      <c r="C38" s="7">
        <v>11</v>
      </c>
      <c r="D38" s="8" t="str">
        <f t="shared" si="58"/>
        <v/>
      </c>
      <c r="E38" s="8" t="str">
        <f>IFERROR(VLOOKUP(D38,Nine7[],3,FALSE),"")</f>
        <v/>
      </c>
      <c r="F38" s="8"/>
      <c r="G38" s="8"/>
      <c r="H38" s="7">
        <v>11</v>
      </c>
      <c r="I38" s="8" t="str">
        <f t="shared" si="59"/>
        <v/>
      </c>
      <c r="J38" s="8" t="str">
        <f>IFERROR(VLOOKUP(I38,Nine7[],3,FALSE),"")</f>
        <v/>
      </c>
      <c r="K38" s="8"/>
      <c r="L38" s="8"/>
      <c r="M38" s="7">
        <v>11</v>
      </c>
      <c r="N38" s="8" t="str">
        <f t="shared" si="60"/>
        <v>M4</v>
      </c>
      <c r="O38" s="8">
        <f>IFERROR(VLOOKUP(N38,eleven9[],3,FALSE),"")</f>
        <v>1</v>
      </c>
      <c r="P38" s="8"/>
      <c r="Q38" s="9"/>
      <c r="S38" s="7">
        <v>11</v>
      </c>
      <c r="T38" s="8" t="str">
        <f t="shared" si="61"/>
        <v>M4</v>
      </c>
      <c r="U38" s="8">
        <f>IFERROR(VLOOKUP(T38,twelve10[],3,FALSE),"")</f>
        <v>1</v>
      </c>
      <c r="V38" s="8"/>
      <c r="W38" s="8"/>
      <c r="X38" s="7">
        <v>11</v>
      </c>
      <c r="Y38" s="8" t="str">
        <f t="shared" si="62"/>
        <v>M3</v>
      </c>
      <c r="Z38" s="8">
        <f>IFERROR(VLOOKUP(Y38,thirteen11[],3,FALSE),"")</f>
        <v>1</v>
      </c>
      <c r="AA38" s="8"/>
      <c r="AB38" s="9"/>
      <c r="JG38" t="b">
        <f t="shared" si="0"/>
        <v>0</v>
      </c>
      <c r="JH38">
        <f>IF($JG38=FALSE,IF(Nine7[Select]&gt;=1,1,0),0)</f>
        <v>0</v>
      </c>
      <c r="JI38" t="s">
        <v>217</v>
      </c>
      <c r="JJ38" t="str">
        <f>Nine7[[#This Row],[Select]]&amp;":"&amp;COUNTIF($JL$6:JL38,JL38)</f>
        <v>0:28</v>
      </c>
      <c r="JK38" t="s">
        <v>61</v>
      </c>
      <c r="JL38">
        <f>$GX$8</f>
        <v>0</v>
      </c>
      <c r="JM38">
        <v>1</v>
      </c>
      <c r="JO38" t="b">
        <f t="shared" si="1"/>
        <v>1</v>
      </c>
      <c r="JP38">
        <f>IF($JO38=FALSE,IF(Ten_8[Select]&gt;=1,1,0),0)</f>
        <v>0</v>
      </c>
      <c r="JR38" t="str">
        <f>Ten_8[[#This Row],[Select]]&amp;":"&amp;COUNTIF($JT$6:JT38,JT38)</f>
        <v>0:29</v>
      </c>
      <c r="JS38" t="s">
        <v>61</v>
      </c>
      <c r="JT38">
        <f>$GX$9</f>
        <v>0</v>
      </c>
      <c r="JU38">
        <v>1</v>
      </c>
      <c r="JW38" t="b">
        <f t="shared" si="2"/>
        <v>1</v>
      </c>
      <c r="JX38">
        <f>IF($JW38=FALSE,IF(eleven9[Select]&gt;=1,1,0),0)</f>
        <v>0</v>
      </c>
      <c r="JZ38" t="str">
        <f>eleven9[[#This Row],[Select]]&amp;":"&amp;COUNTIF($KB$6:KB38,KB38)</f>
        <v>0:28</v>
      </c>
      <c r="KA38" t="s">
        <v>61</v>
      </c>
      <c r="KB38">
        <f>$GX$10</f>
        <v>0</v>
      </c>
      <c r="KC38">
        <v>1</v>
      </c>
      <c r="KE38" t="b">
        <f t="shared" si="3"/>
        <v>1</v>
      </c>
      <c r="KF38">
        <f>IF($KE38=FALSE,IF(twelve10[Select]&gt;=1,1,0),0)</f>
        <v>0</v>
      </c>
      <c r="KH38" t="str">
        <f>twelve10[[#This Row],[Select]]&amp;":"&amp;COUNTIF($KJ$6:KJ38,KJ38)</f>
        <v>1:7</v>
      </c>
      <c r="KI38" t="s">
        <v>61</v>
      </c>
      <c r="KJ38">
        <f>$GX$11</f>
        <v>1</v>
      </c>
      <c r="KK38">
        <v>1</v>
      </c>
      <c r="KM38" t="b">
        <f t="shared" si="4"/>
        <v>0</v>
      </c>
      <c r="KN38">
        <f>IF($KM38=FALSE,IF(thirteen11[Select]&gt;=1,1,0),0)</f>
        <v>0</v>
      </c>
      <c r="KP38" t="str">
        <f>thirteen11[[#This Row],[Select]]&amp;":"&amp;COUNTIF($KR$6:KR38,KR38)</f>
        <v>0:26</v>
      </c>
      <c r="KQ38" t="s">
        <v>61</v>
      </c>
      <c r="KR38">
        <f>$GX$12</f>
        <v>0</v>
      </c>
      <c r="KS38">
        <v>1</v>
      </c>
    </row>
    <row r="39" spans="3:305" x14ac:dyDescent="0.25">
      <c r="C39" s="7">
        <v>12</v>
      </c>
      <c r="D39" s="8" t="str">
        <f t="shared" si="58"/>
        <v/>
      </c>
      <c r="E39" s="8" t="str">
        <f>IFERROR(VLOOKUP(D39,Nine7[],3,FALSE),"")</f>
        <v/>
      </c>
      <c r="F39" s="8"/>
      <c r="G39" s="8"/>
      <c r="H39" s="7">
        <v>12</v>
      </c>
      <c r="I39" s="8" t="str">
        <f t="shared" si="59"/>
        <v/>
      </c>
      <c r="J39" s="8" t="str">
        <f>IFERROR(VLOOKUP(I39,Nine7[],3,FALSE),"")</f>
        <v/>
      </c>
      <c r="K39" s="8"/>
      <c r="L39" s="8"/>
      <c r="M39" s="7">
        <v>12</v>
      </c>
      <c r="N39" s="8" t="str">
        <f t="shared" si="60"/>
        <v/>
      </c>
      <c r="O39" s="8" t="str">
        <f>IFERROR(VLOOKUP(N39,eleven9[],3,FALSE),"")</f>
        <v/>
      </c>
      <c r="P39" s="8"/>
      <c r="Q39" s="9"/>
      <c r="S39" s="7">
        <v>12</v>
      </c>
      <c r="T39" s="8" t="str">
        <f t="shared" si="61"/>
        <v/>
      </c>
      <c r="U39" s="8" t="str">
        <f>IFERROR(VLOOKUP(T39,twelve10[],3,FALSE),"")</f>
        <v/>
      </c>
      <c r="V39" s="8"/>
      <c r="W39" s="8"/>
      <c r="X39" s="7">
        <v>12</v>
      </c>
      <c r="Y39" s="8" t="str">
        <f t="shared" si="62"/>
        <v>M4</v>
      </c>
      <c r="Z39" s="8">
        <f>IFERROR(VLOOKUP(Y39,thirteen11[],3,FALSE),"")</f>
        <v>1</v>
      </c>
      <c r="AA39" s="8"/>
      <c r="AB39" s="9"/>
      <c r="JG39" t="b">
        <f t="shared" si="0"/>
        <v>0</v>
      </c>
      <c r="JH39">
        <f>IF($JG39=FALSE,IF(Nine7[Select]&gt;=1,1,0),0)</f>
        <v>0</v>
      </c>
      <c r="JI39" t="s">
        <v>86</v>
      </c>
      <c r="JJ39" t="str">
        <f>Nine7[[#This Row],[Select]]&amp;":"&amp;COUNTIF($JL$6:JL39,JL39)</f>
        <v>0:29</v>
      </c>
      <c r="JK39" t="s">
        <v>62</v>
      </c>
      <c r="JL39">
        <f>$HC$8</f>
        <v>0</v>
      </c>
      <c r="JM39">
        <v>1</v>
      </c>
      <c r="JO39" t="b">
        <f t="shared" si="1"/>
        <v>1</v>
      </c>
      <c r="JP39">
        <f>IF($JO39=FALSE,IF(Ten_8[Select]&gt;=1,1,0),0)</f>
        <v>0</v>
      </c>
      <c r="JR39" t="str">
        <f>Ten_8[[#This Row],[Select]]&amp;":"&amp;COUNTIF($JT$6:JT39,JT39)</f>
        <v>0:30</v>
      </c>
      <c r="JS39" t="s">
        <v>62</v>
      </c>
      <c r="JT39">
        <f>$HC$9</f>
        <v>0</v>
      </c>
      <c r="JU39">
        <v>1</v>
      </c>
      <c r="JW39" t="b">
        <f t="shared" si="2"/>
        <v>1</v>
      </c>
      <c r="JX39">
        <f>IF($JW39=FALSE,IF(eleven9[Select]&gt;=1,1,0),0)</f>
        <v>0</v>
      </c>
      <c r="JZ39" t="str">
        <f>eleven9[[#This Row],[Select]]&amp;":"&amp;COUNTIF($KB$6:KB39,KB39)</f>
        <v>1:6</v>
      </c>
      <c r="KA39" t="s">
        <v>62</v>
      </c>
      <c r="KB39">
        <f>$HC$10</f>
        <v>1</v>
      </c>
      <c r="KC39">
        <v>1</v>
      </c>
      <c r="KE39" t="b">
        <f t="shared" si="3"/>
        <v>1</v>
      </c>
      <c r="KF39">
        <f>IF($KE39=FALSE,IF(twelve10[Select]&gt;=1,1,0),0)</f>
        <v>0</v>
      </c>
      <c r="KH39" t="str">
        <f>twelve10[[#This Row],[Select]]&amp;":"&amp;COUNTIF($KJ$6:KJ39,KJ39)</f>
        <v>0:27</v>
      </c>
      <c r="KI39" t="s">
        <v>62</v>
      </c>
      <c r="KJ39">
        <f>$HC$11</f>
        <v>0</v>
      </c>
      <c r="KK39">
        <v>1</v>
      </c>
      <c r="KM39" t="b">
        <f t="shared" si="4"/>
        <v>1</v>
      </c>
      <c r="KN39">
        <f>IF($KM39=FALSE,IF(thirteen11[Select]&gt;=1,1,0),0)</f>
        <v>0</v>
      </c>
      <c r="KP39" t="str">
        <f>thirteen11[[#This Row],[Select]]&amp;":"&amp;COUNTIF($KR$6:KR39,KR39)</f>
        <v>0:27</v>
      </c>
      <c r="KQ39" t="s">
        <v>62</v>
      </c>
      <c r="KR39">
        <f>$HC$12</f>
        <v>0</v>
      </c>
      <c r="KS39">
        <v>1</v>
      </c>
    </row>
    <row r="40" spans="3:305" x14ac:dyDescent="0.25">
      <c r="C40" s="7">
        <v>13</v>
      </c>
      <c r="D40" s="8" t="str">
        <f t="shared" si="58"/>
        <v/>
      </c>
      <c r="E40" s="8" t="str">
        <f>IFERROR(VLOOKUP(D40,Nine7[],3,FALSE),"")</f>
        <v/>
      </c>
      <c r="F40" s="8"/>
      <c r="G40" s="8"/>
      <c r="H40" s="7">
        <v>13</v>
      </c>
      <c r="I40" s="8" t="str">
        <f t="shared" si="59"/>
        <v/>
      </c>
      <c r="J40" s="8" t="str">
        <f>IFERROR(VLOOKUP(I40,Nine7[],3,FALSE),"")</f>
        <v/>
      </c>
      <c r="K40" s="8"/>
      <c r="L40" s="8"/>
      <c r="M40" s="7">
        <v>13</v>
      </c>
      <c r="N40" s="8" t="str">
        <f t="shared" si="60"/>
        <v/>
      </c>
      <c r="O40" s="8" t="str">
        <f>IFERROR(VLOOKUP(N40,eleven9[],3,FALSE),"")</f>
        <v/>
      </c>
      <c r="P40" s="8"/>
      <c r="Q40" s="9"/>
      <c r="S40" s="7">
        <v>13</v>
      </c>
      <c r="T40" s="8" t="str">
        <f t="shared" si="61"/>
        <v/>
      </c>
      <c r="U40" s="8" t="str">
        <f>IFERROR(VLOOKUP(T40,twelve10[],3,FALSE),"")</f>
        <v/>
      </c>
      <c r="V40" s="8"/>
      <c r="W40" s="8"/>
      <c r="X40" s="7">
        <v>13</v>
      </c>
      <c r="Y40" s="8" t="str">
        <f t="shared" si="62"/>
        <v/>
      </c>
      <c r="Z40" s="8" t="str">
        <f>IFERROR(VLOOKUP(Y40,thirteen11[],3,FALSE),"")</f>
        <v/>
      </c>
      <c r="AA40" s="8"/>
      <c r="AB40" s="9"/>
      <c r="JG40" t="b">
        <f t="shared" si="0"/>
        <v>0</v>
      </c>
      <c r="JH40">
        <f>IF($JG40=FALSE,IF(Nine7[Select]&gt;=1,1,0),0)</f>
        <v>0</v>
      </c>
      <c r="JI40" t="s">
        <v>86</v>
      </c>
      <c r="JJ40" t="str">
        <f>Nine7[[#This Row],[Select]]&amp;":"&amp;COUNTIF($JL$6:JL40,JL40)</f>
        <v>0:30</v>
      </c>
      <c r="JK40" t="s">
        <v>63</v>
      </c>
      <c r="JL40">
        <f>$HH$8</f>
        <v>0</v>
      </c>
      <c r="JM40">
        <v>2</v>
      </c>
      <c r="JO40" t="b">
        <f t="shared" si="1"/>
        <v>1</v>
      </c>
      <c r="JP40">
        <f>IF($JO40=FALSE,IF(Ten_8[Select]&gt;=1,1,0),0)</f>
        <v>0</v>
      </c>
      <c r="JR40" t="str">
        <f>Ten_8[[#This Row],[Select]]&amp;":"&amp;COUNTIF($JT$6:JT40,JT40)</f>
        <v>0:31</v>
      </c>
      <c r="JS40" t="s">
        <v>63</v>
      </c>
      <c r="JT40">
        <f>$HH$9</f>
        <v>0</v>
      </c>
      <c r="JU40">
        <v>2</v>
      </c>
      <c r="JW40" t="b">
        <f t="shared" si="2"/>
        <v>1</v>
      </c>
      <c r="JX40">
        <f>IF($JW40=FALSE,IF(eleven9[Select]&gt;=1,1,0),0)</f>
        <v>0</v>
      </c>
      <c r="JZ40" t="str">
        <f>eleven9[[#This Row],[Select]]&amp;":"&amp;COUNTIF($KB$6:KB40,KB40)</f>
        <v>0:29</v>
      </c>
      <c r="KA40" t="s">
        <v>63</v>
      </c>
      <c r="KB40">
        <f>$HH$10</f>
        <v>0</v>
      </c>
      <c r="KC40">
        <v>2</v>
      </c>
      <c r="KE40" t="b">
        <f t="shared" si="3"/>
        <v>1</v>
      </c>
      <c r="KF40">
        <f>IF($KE40=FALSE,IF(twelve10[Select]&gt;=1,1,0),0)</f>
        <v>0</v>
      </c>
      <c r="KH40" t="str">
        <f>twelve10[[#This Row],[Select]]&amp;":"&amp;COUNTIF($KJ$6:KJ40,KJ40)</f>
        <v>0:28</v>
      </c>
      <c r="KI40" t="s">
        <v>63</v>
      </c>
      <c r="KJ40">
        <f>$HH$11</f>
        <v>0</v>
      </c>
      <c r="KK40">
        <v>2</v>
      </c>
      <c r="KM40" t="b">
        <f t="shared" si="4"/>
        <v>1</v>
      </c>
      <c r="KN40">
        <f>IF($KM40=FALSE,IF(thirteen11[Select]&gt;=1,1,0),0)</f>
        <v>0</v>
      </c>
      <c r="KP40" t="str">
        <f>thirteen11[[#This Row],[Select]]&amp;":"&amp;COUNTIF($KR$6:KR40,KR40)</f>
        <v>1:8</v>
      </c>
      <c r="KQ40" t="s">
        <v>63</v>
      </c>
      <c r="KR40">
        <f>$HH$12</f>
        <v>1</v>
      </c>
      <c r="KS40">
        <v>2</v>
      </c>
    </row>
    <row r="41" spans="3:305" x14ac:dyDescent="0.25">
      <c r="C41" s="7"/>
      <c r="D41" s="8" t="s">
        <v>142</v>
      </c>
      <c r="E41" s="8">
        <f>SUM(E28:E37)</f>
        <v>18</v>
      </c>
      <c r="F41" s="8"/>
      <c r="G41" s="8"/>
      <c r="H41" s="7"/>
      <c r="I41" s="8" t="s">
        <v>142</v>
      </c>
      <c r="J41" s="8">
        <f>SUM(J28:J37)-J43</f>
        <v>11</v>
      </c>
      <c r="K41" s="8"/>
      <c r="L41" s="8"/>
      <c r="M41" s="7"/>
      <c r="N41" s="8" t="s">
        <v>142</v>
      </c>
      <c r="O41" s="8">
        <f>SUM(O28:O37)-O43</f>
        <v>13</v>
      </c>
      <c r="P41" s="8"/>
      <c r="Q41" s="9"/>
      <c r="S41" s="7"/>
      <c r="T41" s="8" t="s">
        <v>142</v>
      </c>
      <c r="U41" s="8">
        <f>SUM(U28:U37)-U43</f>
        <v>21</v>
      </c>
      <c r="V41" s="8"/>
      <c r="W41" s="8"/>
      <c r="X41" s="7"/>
      <c r="Y41" s="8" t="s">
        <v>142</v>
      </c>
      <c r="Z41" s="8">
        <f>SUM(Z28:Z37)-Z43</f>
        <v>22</v>
      </c>
      <c r="AA41" s="8"/>
      <c r="AB41" s="9"/>
      <c r="JG41" t="b">
        <f t="shared" si="0"/>
        <v>0</v>
      </c>
      <c r="JH41">
        <f>IF($JG41=FALSE,IF(Nine7[Select]&gt;=1,1,0),0)</f>
        <v>1</v>
      </c>
      <c r="JI41" t="s">
        <v>86</v>
      </c>
      <c r="JJ41" t="str">
        <f>Nine7[[#This Row],[Select]]&amp;":"&amp;COUNTIF($JL$6:JL41,JL41)</f>
        <v>1:6</v>
      </c>
      <c r="JK41" t="s">
        <v>209</v>
      </c>
      <c r="JL41">
        <f>$HM$8</f>
        <v>1</v>
      </c>
      <c r="JM41">
        <v>1</v>
      </c>
      <c r="JO41" t="b">
        <f t="shared" si="1"/>
        <v>1</v>
      </c>
      <c r="JP41">
        <f>IF($JO41=FALSE,IF(Ten_8[Select]&gt;=1,1,0),0)</f>
        <v>0</v>
      </c>
      <c r="JR41" t="str">
        <f>Ten_8[[#This Row],[Select]]&amp;":"&amp;COUNTIF($JT$6:JT41,JT41)</f>
        <v>0:32</v>
      </c>
      <c r="JS41" t="s">
        <v>209</v>
      </c>
      <c r="JT41">
        <f>$HM$9</f>
        <v>0</v>
      </c>
      <c r="JU41">
        <v>1</v>
      </c>
      <c r="JW41" t="b">
        <f t="shared" si="2"/>
        <v>1</v>
      </c>
      <c r="JX41">
        <f>IF($JW41=FALSE,IF(eleven9[Select]&gt;=1,1,0),0)</f>
        <v>0</v>
      </c>
      <c r="JZ41" t="str">
        <f>eleven9[[#This Row],[Select]]&amp;":"&amp;COUNTIF($KB$6:KB41,KB41)</f>
        <v>1:7</v>
      </c>
      <c r="KA41" t="s">
        <v>209</v>
      </c>
      <c r="KB41">
        <f>$HM$10</f>
        <v>1</v>
      </c>
      <c r="KC41">
        <v>1</v>
      </c>
      <c r="KE41" t="b">
        <f t="shared" si="3"/>
        <v>1</v>
      </c>
      <c r="KF41">
        <f>IF($KE41=FALSE,IF(twelve10[Select]&gt;=1,1,0),0)</f>
        <v>0</v>
      </c>
      <c r="KH41" t="str">
        <f>twelve10[[#This Row],[Select]]&amp;":"&amp;COUNTIF($KJ$6:KJ41,KJ41)</f>
        <v>0:29</v>
      </c>
      <c r="KI41" t="s">
        <v>209</v>
      </c>
      <c r="KJ41">
        <f>$HM$11</f>
        <v>0</v>
      </c>
      <c r="KK41">
        <v>1</v>
      </c>
      <c r="KM41" t="b">
        <f t="shared" si="4"/>
        <v>1</v>
      </c>
      <c r="KN41">
        <f>IF($KM41=FALSE,IF(thirteen11[Select]&gt;=1,1,0),0)</f>
        <v>0</v>
      </c>
      <c r="KP41" t="str">
        <f>thirteen11[[#This Row],[Select]]&amp;":"&amp;COUNTIF($KR$6:KR41,KR41)</f>
        <v>0:28</v>
      </c>
      <c r="KQ41" t="s">
        <v>209</v>
      </c>
      <c r="KR41">
        <f>$HM$12</f>
        <v>0</v>
      </c>
      <c r="KS41">
        <v>1</v>
      </c>
    </row>
    <row r="42" spans="3:305" x14ac:dyDescent="0.25">
      <c r="C42" s="7"/>
      <c r="D42" s="8"/>
      <c r="E42" s="8"/>
      <c r="F42" s="8"/>
      <c r="G42" s="8"/>
      <c r="H42" s="7"/>
      <c r="I42" s="8"/>
      <c r="J42" s="8"/>
      <c r="K42" s="8"/>
      <c r="L42" s="8"/>
      <c r="M42" s="7"/>
      <c r="N42" s="8"/>
      <c r="O42" s="8"/>
      <c r="P42" s="8"/>
      <c r="Q42" s="9"/>
      <c r="S42" s="7"/>
      <c r="T42" s="8"/>
      <c r="U42" s="8"/>
      <c r="V42" s="8"/>
      <c r="W42" s="8"/>
      <c r="X42" s="7"/>
      <c r="Y42" s="8"/>
      <c r="Z42" s="8"/>
      <c r="AA42" s="8"/>
      <c r="AB42" s="9"/>
      <c r="JG42" t="b">
        <f t="shared" si="0"/>
        <v>1</v>
      </c>
      <c r="JH42">
        <f>IF($JG42=FALSE,IF(Nine7[Select]&gt;=1,1,0),0)</f>
        <v>0</v>
      </c>
      <c r="JI42" t="s">
        <v>85</v>
      </c>
      <c r="JJ42" t="str">
        <f>Nine7[[#This Row],[Select]]&amp;":"&amp;COUNTIF($JL$6:JL42,JL42)</f>
        <v>0:31</v>
      </c>
      <c r="JK42" t="s">
        <v>65</v>
      </c>
      <c r="JL42">
        <f>$HT$8</f>
        <v>0</v>
      </c>
      <c r="JM42">
        <v>1</v>
      </c>
      <c r="JO42" t="b">
        <f t="shared" si="1"/>
        <v>1</v>
      </c>
      <c r="JP42">
        <f>IF($JO42=FALSE,IF(Ten_8[Select]&gt;=1,1,0),0)</f>
        <v>0</v>
      </c>
      <c r="JR42" t="str">
        <f>Ten_8[[#This Row],[Select]]&amp;":"&amp;COUNTIF($JT$6:JT42,JT42)</f>
        <v>0:33</v>
      </c>
      <c r="JS42" t="s">
        <v>65</v>
      </c>
      <c r="JT42">
        <f>$HT$9</f>
        <v>0</v>
      </c>
      <c r="JU42">
        <v>1</v>
      </c>
      <c r="JW42" t="b">
        <f t="shared" si="2"/>
        <v>1</v>
      </c>
      <c r="JX42">
        <f>IF($JW42=FALSE,IF(eleven9[Select]&gt;=1,1,0),0)</f>
        <v>0</v>
      </c>
      <c r="JZ42" t="str">
        <f>eleven9[[#This Row],[Select]]&amp;":"&amp;COUNTIF($KB$6:KB42,KB42)</f>
        <v>1:8</v>
      </c>
      <c r="KA42" t="s">
        <v>65</v>
      </c>
      <c r="KB42">
        <f>$HT$10</f>
        <v>1</v>
      </c>
      <c r="KC42">
        <v>1</v>
      </c>
      <c r="KE42" t="b">
        <f t="shared" si="3"/>
        <v>1</v>
      </c>
      <c r="KF42">
        <f>IF($KE42=FALSE,IF(twelve10[Select]&gt;=1,1,0),0)</f>
        <v>0</v>
      </c>
      <c r="KH42" t="str">
        <f>twelve10[[#This Row],[Select]]&amp;":"&amp;COUNTIF($KJ$6:KJ42,KJ42)</f>
        <v>1:8</v>
      </c>
      <c r="KI42" t="s">
        <v>65</v>
      </c>
      <c r="KJ42">
        <f>$HT$11</f>
        <v>1</v>
      </c>
      <c r="KK42">
        <v>1</v>
      </c>
      <c r="KM42" t="b">
        <f t="shared" si="4"/>
        <v>1</v>
      </c>
      <c r="KN42">
        <f>IF($KM42=FALSE,IF(thirteen11[Select]&gt;=1,1,0),0)</f>
        <v>0</v>
      </c>
      <c r="KP42" t="str">
        <f>thirteen11[[#This Row],[Select]]&amp;":"&amp;COUNTIF($KR$6:KR42,KR42)</f>
        <v>1:9</v>
      </c>
      <c r="KQ42" t="s">
        <v>65</v>
      </c>
      <c r="KR42">
        <f>$HT$12</f>
        <v>1</v>
      </c>
      <c r="KS42">
        <v>1</v>
      </c>
    </row>
    <row r="43" spans="3:305" x14ac:dyDescent="0.25">
      <c r="C43" s="7"/>
      <c r="D43" s="8" t="s">
        <v>94</v>
      </c>
      <c r="E43" s="8">
        <f>IR8</f>
        <v>0</v>
      </c>
      <c r="F43" s="8"/>
      <c r="G43" s="8"/>
      <c r="H43" s="7"/>
      <c r="I43" s="8" t="s">
        <v>94</v>
      </c>
      <c r="J43" s="8">
        <f>IR9</f>
        <v>3</v>
      </c>
      <c r="K43" s="8"/>
      <c r="L43" s="8"/>
      <c r="M43" s="7"/>
      <c r="N43" s="8" t="s">
        <v>94</v>
      </c>
      <c r="O43" s="8">
        <f>IR10</f>
        <v>3</v>
      </c>
      <c r="P43" s="8"/>
      <c r="Q43" s="9"/>
      <c r="S43" s="7"/>
      <c r="T43" s="8" t="s">
        <v>94</v>
      </c>
      <c r="U43" s="8">
        <f>IR11</f>
        <v>3</v>
      </c>
      <c r="V43" s="8"/>
      <c r="W43" s="8"/>
      <c r="X43" s="7"/>
      <c r="Y43" s="8" t="s">
        <v>94</v>
      </c>
      <c r="Z43" s="8">
        <f>IR12</f>
        <v>3</v>
      </c>
      <c r="AA43" s="8"/>
      <c r="AB43" s="9"/>
      <c r="JG43" t="b">
        <f t="shared" si="0"/>
        <v>0</v>
      </c>
      <c r="JH43">
        <f>IF($JG43=FALSE,IF(Nine7[Select]&gt;=1,1,0),0)</f>
        <v>0</v>
      </c>
      <c r="JI43" t="s">
        <v>86</v>
      </c>
      <c r="JJ43" t="str">
        <f>Nine7[[#This Row],[Select]]&amp;":"&amp;COUNTIF($JL$6:JL43,JL43)</f>
        <v>0:32</v>
      </c>
      <c r="JK43" t="s">
        <v>66</v>
      </c>
      <c r="JL43">
        <f>$HY$8</f>
        <v>0</v>
      </c>
      <c r="JM43">
        <v>1</v>
      </c>
      <c r="JO43" t="b">
        <f t="shared" si="1"/>
        <v>1</v>
      </c>
      <c r="JP43">
        <f>IF($JO43=FALSE,IF(Ten_8[Select]&gt;=1,1,0),0)</f>
        <v>0</v>
      </c>
      <c r="JR43" t="str">
        <f>Ten_8[[#This Row],[Select]]&amp;":"&amp;COUNTIF($JT$6:JT43,JT43)</f>
        <v>0:34</v>
      </c>
      <c r="JS43" t="s">
        <v>66</v>
      </c>
      <c r="JT43">
        <f>$HY$9</f>
        <v>0</v>
      </c>
      <c r="JU43">
        <v>1</v>
      </c>
      <c r="JW43" t="b">
        <f t="shared" si="2"/>
        <v>1</v>
      </c>
      <c r="JX43">
        <f>IF($JW43=FALSE,IF(eleven9[Select]&gt;=1,1,0),0)</f>
        <v>0</v>
      </c>
      <c r="JZ43" t="str">
        <f>eleven9[[#This Row],[Select]]&amp;":"&amp;COUNTIF($KB$6:KB43,KB43)</f>
        <v>1:9</v>
      </c>
      <c r="KA43" t="s">
        <v>66</v>
      </c>
      <c r="KB43">
        <f>$HY$10</f>
        <v>1</v>
      </c>
      <c r="KC43">
        <v>1</v>
      </c>
      <c r="KE43" t="b">
        <f t="shared" si="3"/>
        <v>1</v>
      </c>
      <c r="KF43">
        <f>IF($KE43=FALSE,IF(twelve10[Select]&gt;=1,1,0),0)</f>
        <v>0</v>
      </c>
      <c r="KH43" t="str">
        <f>twelve10[[#This Row],[Select]]&amp;":"&amp;COUNTIF($KJ$6:KJ43,KJ43)</f>
        <v>1:9</v>
      </c>
      <c r="KI43" t="s">
        <v>66</v>
      </c>
      <c r="KJ43">
        <f>$HY$11</f>
        <v>1</v>
      </c>
      <c r="KK43">
        <v>1</v>
      </c>
      <c r="KM43" t="b">
        <f t="shared" si="4"/>
        <v>1</v>
      </c>
      <c r="KN43">
        <f>IF($KM43=FALSE,IF(thirteen11[Select]&gt;=1,1,0),0)</f>
        <v>0</v>
      </c>
      <c r="KP43" t="str">
        <f>thirteen11[[#This Row],[Select]]&amp;":"&amp;COUNTIF($KR$6:KR43,KR43)</f>
        <v>1:10</v>
      </c>
      <c r="KQ43" t="s">
        <v>66</v>
      </c>
      <c r="KR43">
        <f>$HY$12</f>
        <v>1</v>
      </c>
      <c r="KS43">
        <v>1</v>
      </c>
    </row>
    <row r="44" spans="3:305" x14ac:dyDescent="0.25">
      <c r="C44" s="7"/>
      <c r="D44" s="8" t="s">
        <v>245</v>
      </c>
      <c r="E44" s="8">
        <f>G58</f>
        <v>0</v>
      </c>
      <c r="F44" s="8"/>
      <c r="G44" s="8"/>
      <c r="H44" s="7"/>
      <c r="I44" s="8" t="s">
        <v>245</v>
      </c>
      <c r="J44" s="8">
        <f>L58</f>
        <v>0</v>
      </c>
      <c r="K44" s="8"/>
      <c r="L44" s="8"/>
      <c r="M44" s="7"/>
      <c r="N44" s="8" t="s">
        <v>245</v>
      </c>
      <c r="O44" s="8">
        <f>Q58</f>
        <v>0</v>
      </c>
      <c r="P44" s="8"/>
      <c r="Q44" s="9"/>
      <c r="S44" s="7"/>
      <c r="T44" s="8" t="s">
        <v>245</v>
      </c>
      <c r="U44" s="8">
        <f>W58</f>
        <v>0</v>
      </c>
      <c r="V44" s="8"/>
      <c r="W44" s="8"/>
      <c r="X44" s="7"/>
      <c r="Y44" s="8" t="s">
        <v>245</v>
      </c>
      <c r="Z44" s="8">
        <f>AB58</f>
        <v>0</v>
      </c>
      <c r="AA44" s="8"/>
      <c r="AB44" s="9"/>
      <c r="JG44" t="b">
        <f t="shared" si="0"/>
        <v>0</v>
      </c>
      <c r="JH44">
        <f>IF($JG44=FALSE,IF(Nine7[Select]&gt;=1,1,0),0)</f>
        <v>0</v>
      </c>
      <c r="JI44" t="s">
        <v>86</v>
      </c>
      <c r="JJ44" t="str">
        <f>Nine7[[#This Row],[Select]]&amp;":"&amp;COUNTIF($JL$6:JL44,JL44)</f>
        <v>0:33</v>
      </c>
      <c r="JK44" t="s">
        <v>67</v>
      </c>
      <c r="JL44">
        <f>$ID$8</f>
        <v>0</v>
      </c>
      <c r="JM44">
        <v>1</v>
      </c>
      <c r="JO44" t="b">
        <f t="shared" si="1"/>
        <v>1</v>
      </c>
      <c r="JP44">
        <f>IF($JO44=FALSE,IF(Ten_8[Select]&gt;=1,1,0),0)</f>
        <v>0</v>
      </c>
      <c r="JR44" t="str">
        <f>Ten_8[[#This Row],[Select]]&amp;":"&amp;COUNTIF($JT$6:JT44,JT44)</f>
        <v>0:35</v>
      </c>
      <c r="JS44" t="s">
        <v>67</v>
      </c>
      <c r="JT44">
        <f>$ID$9</f>
        <v>0</v>
      </c>
      <c r="JU44">
        <v>1</v>
      </c>
      <c r="JW44" t="b">
        <f t="shared" si="2"/>
        <v>1</v>
      </c>
      <c r="JX44">
        <f>IF($JW44=FALSE,IF(eleven9[Select]&gt;=1,1,0),0)</f>
        <v>0</v>
      </c>
      <c r="JZ44" t="str">
        <f>eleven9[[#This Row],[Select]]&amp;":"&amp;COUNTIF($KB$6:KB44,KB44)</f>
        <v>1:10</v>
      </c>
      <c r="KA44" t="s">
        <v>67</v>
      </c>
      <c r="KB44">
        <f>$ID$10</f>
        <v>1</v>
      </c>
      <c r="KC44">
        <v>1</v>
      </c>
      <c r="KE44" t="b">
        <f t="shared" si="3"/>
        <v>1</v>
      </c>
      <c r="KF44">
        <f>IF($KE44=FALSE,IF(twelve10[Select]&gt;=1,1,0),0)</f>
        <v>0</v>
      </c>
      <c r="KH44" t="str">
        <f>twelve10[[#This Row],[Select]]&amp;":"&amp;COUNTIF($KJ$6:KJ44,KJ44)</f>
        <v>1:10</v>
      </c>
      <c r="KI44" t="s">
        <v>67</v>
      </c>
      <c r="KJ44">
        <f>$ID$11</f>
        <v>1</v>
      </c>
      <c r="KK44">
        <v>1</v>
      </c>
      <c r="KM44" t="b">
        <f t="shared" si="4"/>
        <v>1</v>
      </c>
      <c r="KN44">
        <f>IF($KM44=FALSE,IF(thirteen11[Select]&gt;=1,1,0),0)</f>
        <v>0</v>
      </c>
      <c r="KP44" t="str">
        <f>thirteen11[[#This Row],[Select]]&amp;":"&amp;COUNTIF($KR$6:KR44,KR44)</f>
        <v>1:11</v>
      </c>
      <c r="KQ44" t="s">
        <v>67</v>
      </c>
      <c r="KR44">
        <f>$ID$12</f>
        <v>1</v>
      </c>
      <c r="KS44">
        <v>1</v>
      </c>
    </row>
    <row r="45" spans="3:305" x14ac:dyDescent="0.25">
      <c r="C45" s="7"/>
      <c r="D45" s="19" t="s">
        <v>244</v>
      </c>
      <c r="E45" s="8">
        <f>IL8</f>
        <v>0</v>
      </c>
      <c r="F45" s="8"/>
      <c r="G45" s="8"/>
      <c r="H45" s="7"/>
      <c r="I45" s="19" t="s">
        <v>244</v>
      </c>
      <c r="J45" s="8">
        <f>IL9</f>
        <v>0</v>
      </c>
      <c r="K45" s="8"/>
      <c r="L45" s="8"/>
      <c r="M45" s="7"/>
      <c r="N45" s="19" t="s">
        <v>244</v>
      </c>
      <c r="O45" s="8">
        <f>IL10</f>
        <v>40</v>
      </c>
      <c r="P45" s="8"/>
      <c r="Q45" s="9"/>
      <c r="S45" s="7"/>
      <c r="T45" s="19" t="s">
        <v>244</v>
      </c>
      <c r="U45" s="8">
        <f>IL11</f>
        <v>40</v>
      </c>
      <c r="V45" s="8"/>
      <c r="W45" s="8"/>
      <c r="X45" s="7"/>
      <c r="Y45" s="19" t="s">
        <v>244</v>
      </c>
      <c r="Z45" s="8">
        <f>IL12</f>
        <v>40</v>
      </c>
      <c r="AA45" s="8"/>
      <c r="AB45" s="9"/>
      <c r="JG45" t="b">
        <f t="shared" si="0"/>
        <v>0</v>
      </c>
      <c r="JH45">
        <f>IF($JG45=FALSE,IF(Nine7[Select]&gt;=1,1,0),0)</f>
        <v>0</v>
      </c>
      <c r="JI45" t="s">
        <v>86</v>
      </c>
      <c r="JJ45" t="str">
        <f>Nine7[[#This Row],[Select]]&amp;":"&amp;COUNTIF($JL$6:JL45,JL45)</f>
        <v>0:34</v>
      </c>
      <c r="JK45" t="s">
        <v>68</v>
      </c>
      <c r="JL45">
        <f>$II$8</f>
        <v>0</v>
      </c>
      <c r="JM45">
        <v>1</v>
      </c>
      <c r="JO45" t="b">
        <f t="shared" si="1"/>
        <v>1</v>
      </c>
      <c r="JP45">
        <f>IF($JO45=FALSE,IF(Ten_8[Select]&gt;=1,1,0),0)</f>
        <v>0</v>
      </c>
      <c r="JR45" t="str">
        <f>Ten_8[[#This Row],[Select]]&amp;":"&amp;COUNTIF($JT$6:JT45,JT45)</f>
        <v>0:36</v>
      </c>
      <c r="JS45" t="s">
        <v>68</v>
      </c>
      <c r="JT45">
        <f>$II$9</f>
        <v>0</v>
      </c>
      <c r="JU45">
        <v>1</v>
      </c>
      <c r="JW45" t="b">
        <f t="shared" si="2"/>
        <v>1</v>
      </c>
      <c r="JX45">
        <f>IF($JW45=FALSE,IF(eleven9[Select]&gt;=1,1,0),0)</f>
        <v>0</v>
      </c>
      <c r="JZ45" t="str">
        <f>eleven9[[#This Row],[Select]]&amp;":"&amp;COUNTIF($KB$6:KB45,KB45)</f>
        <v>1:11</v>
      </c>
      <c r="KA45" t="s">
        <v>68</v>
      </c>
      <c r="KB45">
        <f>$II$10</f>
        <v>1</v>
      </c>
      <c r="KC45">
        <v>1</v>
      </c>
      <c r="KE45" t="b">
        <f t="shared" si="3"/>
        <v>1</v>
      </c>
      <c r="KF45">
        <f>IF($KE45=FALSE,IF(twelve10[Select]&gt;=1,1,0),0)</f>
        <v>0</v>
      </c>
      <c r="KH45" t="str">
        <f>twelve10[[#This Row],[Select]]&amp;":"&amp;COUNTIF($KJ$6:KJ45,KJ45)</f>
        <v>1:11</v>
      </c>
      <c r="KI45" t="s">
        <v>68</v>
      </c>
      <c r="KJ45">
        <f>$II$11</f>
        <v>1</v>
      </c>
      <c r="KK45">
        <v>1</v>
      </c>
      <c r="KM45" t="b">
        <f t="shared" si="4"/>
        <v>1</v>
      </c>
      <c r="KN45">
        <f>IF($KM45=FALSE,IF(thirteen11[Select]&gt;=1,1,0),0)</f>
        <v>0</v>
      </c>
      <c r="KP45" t="str">
        <f>thirteen11[[#This Row],[Select]]&amp;":"&amp;COUNTIF($KR$6:KR45,KR45)</f>
        <v>1:12</v>
      </c>
      <c r="KQ45" t="s">
        <v>68</v>
      </c>
      <c r="KR45">
        <f>$II$12</f>
        <v>1</v>
      </c>
      <c r="KS45">
        <v>1</v>
      </c>
    </row>
    <row r="46" spans="3:305" x14ac:dyDescent="0.25">
      <c r="C46" s="7"/>
      <c r="D46" s="8" t="s">
        <v>97</v>
      </c>
      <c r="E46" s="8" t="s">
        <v>99</v>
      </c>
      <c r="F46" s="8" t="s">
        <v>134</v>
      </c>
      <c r="G46" s="8" t="s">
        <v>138</v>
      </c>
      <c r="H46" s="7"/>
      <c r="I46" s="8" t="s">
        <v>97</v>
      </c>
      <c r="J46" s="8" t="s">
        <v>99</v>
      </c>
      <c r="K46" s="8" t="s">
        <v>134</v>
      </c>
      <c r="L46" s="8" t="s">
        <v>138</v>
      </c>
      <c r="M46" s="7"/>
      <c r="N46" s="8" t="s">
        <v>97</v>
      </c>
      <c r="O46" s="8" t="s">
        <v>99</v>
      </c>
      <c r="P46" s="8" t="s">
        <v>134</v>
      </c>
      <c r="Q46" s="9" t="s">
        <v>139</v>
      </c>
      <c r="S46" s="7"/>
      <c r="T46" s="8" t="s">
        <v>97</v>
      </c>
      <c r="U46" s="8" t="s">
        <v>99</v>
      </c>
      <c r="V46" s="8" t="s">
        <v>134</v>
      </c>
      <c r="W46" s="8" t="s">
        <v>139</v>
      </c>
      <c r="X46" s="7"/>
      <c r="Y46" s="8" t="s">
        <v>97</v>
      </c>
      <c r="Z46" s="8" t="s">
        <v>99</v>
      </c>
      <c r="AA46" s="8" t="s">
        <v>134</v>
      </c>
      <c r="AB46" s="9" t="s">
        <v>140</v>
      </c>
    </row>
    <row r="47" spans="3:305" x14ac:dyDescent="0.25">
      <c r="C47" s="7"/>
      <c r="D47" s="8" t="s">
        <v>69</v>
      </c>
      <c r="E47" s="8">
        <v>3</v>
      </c>
      <c r="F47" s="15">
        <v>0</v>
      </c>
      <c r="G47" s="8">
        <f>E47*F47</f>
        <v>0</v>
      </c>
      <c r="H47" s="7"/>
      <c r="I47" s="8" t="s">
        <v>69</v>
      </c>
      <c r="J47" s="8">
        <v>3</v>
      </c>
      <c r="K47" s="15">
        <v>0</v>
      </c>
      <c r="L47" s="8">
        <f>J47*K47</f>
        <v>0</v>
      </c>
      <c r="M47" s="7">
        <f>J47*K47</f>
        <v>0</v>
      </c>
      <c r="N47" s="8" t="s">
        <v>69</v>
      </c>
      <c r="O47" s="8">
        <v>3</v>
      </c>
      <c r="P47" s="15">
        <v>0</v>
      </c>
      <c r="Q47" s="9">
        <f>O47*P47</f>
        <v>0</v>
      </c>
      <c r="S47" s="7"/>
      <c r="T47" s="8" t="s">
        <v>69</v>
      </c>
      <c r="U47" s="8">
        <v>3</v>
      </c>
      <c r="V47" s="15">
        <v>0</v>
      </c>
      <c r="W47" s="8">
        <f>U47*V47</f>
        <v>0</v>
      </c>
      <c r="X47" s="7">
        <f>U47*V47</f>
        <v>0</v>
      </c>
      <c r="Y47" s="8" t="s">
        <v>69</v>
      </c>
      <c r="Z47" s="8">
        <v>3</v>
      </c>
      <c r="AA47" s="15">
        <v>0</v>
      </c>
      <c r="AB47" s="9">
        <f>Z47*AA47</f>
        <v>0</v>
      </c>
      <c r="JG47" t="s">
        <v>187</v>
      </c>
      <c r="JH47">
        <f>SUM(JH6:JH45)</f>
        <v>2</v>
      </c>
      <c r="JO47" t="s">
        <v>186</v>
      </c>
      <c r="JP47">
        <f>SUM(JP6:JP45)</f>
        <v>0</v>
      </c>
      <c r="JW47" t="s">
        <v>187</v>
      </c>
      <c r="JX47">
        <f>SUM(JX6:JX45)</f>
        <v>2</v>
      </c>
      <c r="KE47" t="s">
        <v>187</v>
      </c>
      <c r="KF47">
        <f>SUM(KF6:KF45)</f>
        <v>0</v>
      </c>
      <c r="KM47" t="s">
        <v>187</v>
      </c>
      <c r="KN47">
        <f>SUM(KN6:KN45)</f>
        <v>1</v>
      </c>
    </row>
    <row r="48" spans="3:305" x14ac:dyDescent="0.25">
      <c r="C48" s="7"/>
      <c r="D48" s="11" t="s">
        <v>71</v>
      </c>
      <c r="E48" s="8">
        <v>2</v>
      </c>
      <c r="F48" s="15">
        <v>0</v>
      </c>
      <c r="G48" s="8">
        <f t="shared" ref="G48:G56" si="63">E48*F48</f>
        <v>0</v>
      </c>
      <c r="H48" s="7"/>
      <c r="I48" s="11" t="s">
        <v>71</v>
      </c>
      <c r="J48" s="8">
        <v>2</v>
      </c>
      <c r="K48" s="15">
        <v>0</v>
      </c>
      <c r="L48" s="8">
        <f t="shared" ref="L48:L56" si="64">J48*K48</f>
        <v>0</v>
      </c>
      <c r="M48" s="7">
        <f t="shared" ref="M48:M56" si="65">J48*K48</f>
        <v>0</v>
      </c>
      <c r="N48" s="11" t="s">
        <v>71</v>
      </c>
      <c r="O48" s="8">
        <v>2</v>
      </c>
      <c r="P48" s="15">
        <v>0</v>
      </c>
      <c r="Q48" s="9">
        <f t="shared" ref="Q48:Q56" si="66">O48*P48</f>
        <v>0</v>
      </c>
      <c r="S48" s="7"/>
      <c r="T48" s="11" t="s">
        <v>71</v>
      </c>
      <c r="U48" s="8">
        <v>2</v>
      </c>
      <c r="V48" s="15">
        <v>0</v>
      </c>
      <c r="W48" s="8">
        <f t="shared" ref="W48:W56" si="67">U48*V48</f>
        <v>0</v>
      </c>
      <c r="X48" s="7">
        <f t="shared" ref="X48:X56" si="68">U48*V48</f>
        <v>0</v>
      </c>
      <c r="Y48" s="11" t="s">
        <v>71</v>
      </c>
      <c r="Z48" s="8">
        <v>2</v>
      </c>
      <c r="AA48" s="15">
        <v>0</v>
      </c>
      <c r="AB48" s="9">
        <f t="shared" ref="AB48:AB56" si="69">Z48*AA48</f>
        <v>0</v>
      </c>
    </row>
    <row r="49" spans="3:304" x14ac:dyDescent="0.25">
      <c r="C49" s="7"/>
      <c r="D49" s="8" t="s">
        <v>72</v>
      </c>
      <c r="E49" s="8">
        <v>1</v>
      </c>
      <c r="F49" s="15">
        <v>0</v>
      </c>
      <c r="G49" s="8">
        <f t="shared" si="63"/>
        <v>0</v>
      </c>
      <c r="H49" s="7"/>
      <c r="I49" s="8" t="s">
        <v>72</v>
      </c>
      <c r="J49" s="8">
        <v>1</v>
      </c>
      <c r="K49" s="15">
        <v>0</v>
      </c>
      <c r="L49" s="8">
        <f t="shared" si="64"/>
        <v>0</v>
      </c>
      <c r="M49" s="7">
        <f t="shared" si="65"/>
        <v>0</v>
      </c>
      <c r="N49" s="8" t="s">
        <v>72</v>
      </c>
      <c r="O49" s="8">
        <v>1</v>
      </c>
      <c r="P49" s="15">
        <v>0</v>
      </c>
      <c r="Q49" s="9">
        <f t="shared" si="66"/>
        <v>0</v>
      </c>
      <c r="S49" s="7"/>
      <c r="T49" s="8" t="s">
        <v>72</v>
      </c>
      <c r="U49" s="8">
        <v>1</v>
      </c>
      <c r="V49" s="15">
        <v>0</v>
      </c>
      <c r="W49" s="8">
        <f t="shared" si="67"/>
        <v>0</v>
      </c>
      <c r="X49" s="7">
        <f t="shared" si="68"/>
        <v>0</v>
      </c>
      <c r="Y49" s="8" t="s">
        <v>72</v>
      </c>
      <c r="Z49" s="8">
        <v>1</v>
      </c>
      <c r="AA49" s="15">
        <v>0</v>
      </c>
      <c r="AB49" s="9">
        <f t="shared" si="69"/>
        <v>0</v>
      </c>
      <c r="JK49" s="1" t="s">
        <v>129</v>
      </c>
      <c r="JS49" s="1" t="s">
        <v>130</v>
      </c>
      <c r="KA49" s="1" t="s">
        <v>131</v>
      </c>
      <c r="KI49" s="1" t="s">
        <v>132</v>
      </c>
      <c r="KQ49" s="1" t="s">
        <v>133</v>
      </c>
    </row>
    <row r="50" spans="3:304" x14ac:dyDescent="0.25">
      <c r="C50" s="7"/>
      <c r="D50" s="8" t="s">
        <v>73</v>
      </c>
      <c r="E50" s="8">
        <v>20</v>
      </c>
      <c r="F50" s="15">
        <v>0</v>
      </c>
      <c r="G50" s="8">
        <f t="shared" si="63"/>
        <v>0</v>
      </c>
      <c r="H50" s="7"/>
      <c r="I50" s="8" t="s">
        <v>73</v>
      </c>
      <c r="J50" s="8">
        <v>20</v>
      </c>
      <c r="K50" s="15">
        <v>0</v>
      </c>
      <c r="L50" s="8">
        <f t="shared" si="64"/>
        <v>0</v>
      </c>
      <c r="M50" s="7">
        <f t="shared" si="65"/>
        <v>0</v>
      </c>
      <c r="N50" s="8" t="s">
        <v>73</v>
      </c>
      <c r="O50" s="8">
        <v>20</v>
      </c>
      <c r="P50" s="15">
        <v>0</v>
      </c>
      <c r="Q50" s="9">
        <f t="shared" si="66"/>
        <v>0</v>
      </c>
      <c r="S50" s="7"/>
      <c r="T50" s="8" t="s">
        <v>73</v>
      </c>
      <c r="U50" s="8">
        <v>20</v>
      </c>
      <c r="V50" s="15">
        <v>0</v>
      </c>
      <c r="W50" s="8">
        <f t="shared" si="67"/>
        <v>0</v>
      </c>
      <c r="X50" s="7">
        <f t="shared" si="68"/>
        <v>0</v>
      </c>
      <c r="Y50" s="8" t="s">
        <v>73</v>
      </c>
      <c r="Z50" s="8">
        <v>20</v>
      </c>
      <c r="AA50" s="15">
        <v>0</v>
      </c>
      <c r="AB50" s="9">
        <f t="shared" si="69"/>
        <v>0</v>
      </c>
      <c r="JK50" t="s">
        <v>125</v>
      </c>
      <c r="JL50">
        <v>1</v>
      </c>
      <c r="JS50" t="s">
        <v>125</v>
      </c>
      <c r="JT50">
        <v>1</v>
      </c>
      <c r="KA50" t="s">
        <v>125</v>
      </c>
      <c r="KB50">
        <v>1</v>
      </c>
      <c r="KI50" t="s">
        <v>125</v>
      </c>
      <c r="KJ50">
        <v>1</v>
      </c>
      <c r="KQ50" t="s">
        <v>125</v>
      </c>
      <c r="KR50">
        <v>1</v>
      </c>
    </row>
    <row r="51" spans="3:304" x14ac:dyDescent="0.25">
      <c r="C51" s="7"/>
      <c r="D51" s="8" t="s">
        <v>74</v>
      </c>
      <c r="E51" s="8">
        <v>10</v>
      </c>
      <c r="F51" s="15">
        <v>0</v>
      </c>
      <c r="G51" s="8">
        <f t="shared" si="63"/>
        <v>0</v>
      </c>
      <c r="H51" s="7"/>
      <c r="I51" s="8" t="s">
        <v>74</v>
      </c>
      <c r="J51" s="8">
        <v>10</v>
      </c>
      <c r="K51" s="15">
        <v>0</v>
      </c>
      <c r="L51" s="8">
        <f t="shared" si="64"/>
        <v>0</v>
      </c>
      <c r="M51" s="7">
        <f t="shared" si="65"/>
        <v>0</v>
      </c>
      <c r="N51" s="8" t="s">
        <v>74</v>
      </c>
      <c r="O51" s="8">
        <v>10</v>
      </c>
      <c r="P51" s="15">
        <v>0</v>
      </c>
      <c r="Q51" s="9">
        <f t="shared" si="66"/>
        <v>0</v>
      </c>
      <c r="S51" s="7"/>
      <c r="T51" s="8" t="s">
        <v>74</v>
      </c>
      <c r="U51" s="8">
        <v>10</v>
      </c>
      <c r="V51" s="15">
        <v>0</v>
      </c>
      <c r="W51" s="8">
        <f t="shared" si="67"/>
        <v>0</v>
      </c>
      <c r="X51" s="7">
        <f t="shared" si="68"/>
        <v>0</v>
      </c>
      <c r="Y51" s="8" t="s">
        <v>74</v>
      </c>
      <c r="Z51" s="8">
        <v>10</v>
      </c>
      <c r="AA51" s="15">
        <v>0</v>
      </c>
      <c r="AB51" s="9">
        <f t="shared" si="69"/>
        <v>0</v>
      </c>
      <c r="JJ51" t="s">
        <v>128</v>
      </c>
      <c r="JK51" t="s">
        <v>126</v>
      </c>
      <c r="JL51" t="s">
        <v>25</v>
      </c>
      <c r="JR51" t="s">
        <v>128</v>
      </c>
      <c r="JS51" t="s">
        <v>126</v>
      </c>
      <c r="JT51" t="s">
        <v>25</v>
      </c>
      <c r="JZ51" t="s">
        <v>128</v>
      </c>
      <c r="KA51" t="s">
        <v>126</v>
      </c>
      <c r="KB51" t="s">
        <v>25</v>
      </c>
      <c r="KH51" t="s">
        <v>128</v>
      </c>
      <c r="KI51" t="s">
        <v>126</v>
      </c>
      <c r="KJ51" t="s">
        <v>25</v>
      </c>
      <c r="KP51" t="s">
        <v>128</v>
      </c>
      <c r="KQ51" t="s">
        <v>126</v>
      </c>
      <c r="KR51" t="s">
        <v>25</v>
      </c>
    </row>
    <row r="52" spans="3:304" x14ac:dyDescent="0.25">
      <c r="C52" s="7"/>
      <c r="D52" s="8" t="s">
        <v>75</v>
      </c>
      <c r="E52" s="8">
        <v>5</v>
      </c>
      <c r="F52" s="15">
        <v>0</v>
      </c>
      <c r="G52" s="8">
        <f t="shared" si="63"/>
        <v>0</v>
      </c>
      <c r="H52" s="7"/>
      <c r="I52" s="8" t="s">
        <v>75</v>
      </c>
      <c r="J52" s="8">
        <v>5</v>
      </c>
      <c r="K52" s="15">
        <v>0</v>
      </c>
      <c r="L52" s="8">
        <f t="shared" si="64"/>
        <v>0</v>
      </c>
      <c r="M52" s="7">
        <f t="shared" si="65"/>
        <v>0</v>
      </c>
      <c r="N52" s="8" t="s">
        <v>75</v>
      </c>
      <c r="O52" s="8">
        <v>5</v>
      </c>
      <c r="P52" s="15">
        <v>0</v>
      </c>
      <c r="Q52" s="9">
        <f t="shared" si="66"/>
        <v>0</v>
      </c>
      <c r="S52" s="7"/>
      <c r="T52" s="8" t="s">
        <v>75</v>
      </c>
      <c r="U52" s="8">
        <v>5</v>
      </c>
      <c r="V52" s="15">
        <v>0</v>
      </c>
      <c r="W52" s="8">
        <f t="shared" si="67"/>
        <v>0</v>
      </c>
      <c r="X52" s="7">
        <f t="shared" si="68"/>
        <v>0</v>
      </c>
      <c r="Y52" s="8" t="s">
        <v>75</v>
      </c>
      <c r="Z52" s="8">
        <v>5</v>
      </c>
      <c r="AA52" s="15">
        <v>0</v>
      </c>
      <c r="AB52" s="9">
        <f t="shared" si="69"/>
        <v>0</v>
      </c>
      <c r="JJ52">
        <v>1</v>
      </c>
      <c r="JK52" t="str">
        <f>IFERROR(VLOOKUP($JL$50&amp;":"&amp;JJ52,$JJ$6:$JM$45,2,),"")</f>
        <v>I1.CO.Div42</v>
      </c>
      <c r="JL52">
        <f>IFERROR(VLOOKUP(JK52,Nine7[],3,FALSE),"")</f>
        <v>6</v>
      </c>
      <c r="JR52">
        <v>1</v>
      </c>
      <c r="JS52" t="str">
        <f>IFERROR(VLOOKUP($JT$50&amp;":"&amp;JR52,$JR$6:$JU$45,2,),"")</f>
        <v>I2.CO.Div42</v>
      </c>
      <c r="JT52">
        <f>IFERROR(VLOOKUP(JS52, Ten_8[], 3, FALSE), "")</f>
        <v>6</v>
      </c>
      <c r="JZ52">
        <v>1</v>
      </c>
      <c r="KA52" t="str">
        <f>IFERROR(VLOOKUP($KB$50&amp;":"&amp;JZ52,$JZ$6:$KC$45,2,),"")</f>
        <v>I4 .Plat</v>
      </c>
      <c r="KB52">
        <f>IFERROR(VLOOKUP(KA52,eleven9[],3,FALSE),"")</f>
        <v>2</v>
      </c>
      <c r="KH52">
        <v>1</v>
      </c>
      <c r="KI52" t="str">
        <f>IFERROR(VLOOKUP($KJ$50&amp;":"&amp;KH52,$KH$6:$KK$45,2,),"")</f>
        <v>I5.CO.Div79</v>
      </c>
      <c r="KJ52">
        <f>IFERROR(VLOOKUP(KI52,twelve10[],3,FALSE),"")</f>
        <v>8</v>
      </c>
      <c r="KP52">
        <v>1</v>
      </c>
      <c r="KQ52" t="str">
        <f>IFERROR(VLOOKUP($KR$50&amp;":"&amp;KP52,$KP$6:$KS$45,2,),"")</f>
        <v>I6.CO.Div79</v>
      </c>
      <c r="KR52">
        <f>IFERROR(VLOOKUP(KQ52,thirteen11[],3,FALSE),"")</f>
        <v>7</v>
      </c>
    </row>
    <row r="53" spans="3:304" x14ac:dyDescent="0.25">
      <c r="C53" s="7"/>
      <c r="D53" s="8" t="s">
        <v>76</v>
      </c>
      <c r="E53" s="8">
        <v>3</v>
      </c>
      <c r="F53" s="15">
        <v>0</v>
      </c>
      <c r="G53" s="8">
        <f t="shared" si="63"/>
        <v>0</v>
      </c>
      <c r="H53" s="7"/>
      <c r="I53" s="8" t="s">
        <v>76</v>
      </c>
      <c r="J53" s="8">
        <v>3</v>
      </c>
      <c r="K53" s="15">
        <v>0</v>
      </c>
      <c r="L53" s="8">
        <f t="shared" si="64"/>
        <v>0</v>
      </c>
      <c r="M53" s="7">
        <f t="shared" si="65"/>
        <v>0</v>
      </c>
      <c r="N53" s="8" t="s">
        <v>76</v>
      </c>
      <c r="O53" s="8">
        <v>3</v>
      </c>
      <c r="P53" s="15">
        <v>0</v>
      </c>
      <c r="Q53" s="9">
        <f t="shared" si="66"/>
        <v>0</v>
      </c>
      <c r="S53" s="7"/>
      <c r="T53" s="8" t="s">
        <v>76</v>
      </c>
      <c r="U53" s="8">
        <v>3</v>
      </c>
      <c r="V53" s="15">
        <v>0</v>
      </c>
      <c r="W53" s="8">
        <f t="shared" si="67"/>
        <v>0</v>
      </c>
      <c r="X53" s="7">
        <f t="shared" si="68"/>
        <v>0</v>
      </c>
      <c r="Y53" s="8" t="s">
        <v>76</v>
      </c>
      <c r="Z53" s="8">
        <v>3</v>
      </c>
      <c r="AA53" s="15">
        <v>0</v>
      </c>
      <c r="AB53" s="9">
        <f t="shared" si="69"/>
        <v>0</v>
      </c>
      <c r="JJ53">
        <v>2</v>
      </c>
      <c r="JK53" t="str">
        <f t="shared" ref="JK53:JK64" si="70">IFERROR(VLOOKUP($JL$50&amp;":"&amp;JJ53,$JJ$6:$JM$45,2,),"")</f>
        <v>I3.CO.Div42</v>
      </c>
      <c r="JL53">
        <f>IFERROR(VLOOKUP(JK53,Nine7[],3,FALSE),"")</f>
        <v>5</v>
      </c>
      <c r="JR53">
        <v>2</v>
      </c>
      <c r="JS53" t="str">
        <f t="shared" ref="JS53:JS64" si="71">IFERROR(VLOOKUP($JT$50&amp;":"&amp;JR53,$JR$6:$JU$45,2,),"")</f>
        <v>Hw2.Div42</v>
      </c>
      <c r="JT53">
        <f>IFERROR(VLOOKUP(JS53, Ten_8[], 3, FALSE), "")</f>
        <v>2</v>
      </c>
      <c r="JZ53">
        <v>2</v>
      </c>
      <c r="KA53" t="str">
        <f t="shared" ref="KA53:KA64" si="72">IFERROR(VLOOKUP($KB$50&amp;":"&amp;JZ53,$JZ$6:$KC$45,2,),"")</f>
        <v>HW7.Div14</v>
      </c>
      <c r="KB53">
        <f>IFERROR(VLOOKUP(KA53,eleven9[],3,FALSE),"")</f>
        <v>1</v>
      </c>
      <c r="KH53">
        <v>2</v>
      </c>
      <c r="KI53" t="str">
        <f t="shared" ref="KI53:KI64" si="73">IFERROR(VLOOKUP($KJ$50&amp;":"&amp;KH53,$KH$6:$KK$45,2,),"")</f>
        <v>HW3.Div79</v>
      </c>
      <c r="KJ53">
        <f>IFERROR(VLOOKUP(KI53,twelve10[],3,FALSE),"")</f>
        <v>1</v>
      </c>
      <c r="KP53">
        <v>2</v>
      </c>
      <c r="KQ53" t="str">
        <f t="shared" ref="KQ53:KQ64" si="74">IFERROR(VLOOKUP($KR$50&amp;":"&amp;KP53,$KP$6:$KS$45,2,),"")</f>
        <v>I7.Plat</v>
      </c>
      <c r="KR53">
        <f>IFERROR(VLOOKUP(KQ53,thirteen11[],3,FALSE),"")</f>
        <v>3</v>
      </c>
    </row>
    <row r="54" spans="3:304" x14ac:dyDescent="0.25">
      <c r="C54" s="7"/>
      <c r="D54" s="8" t="s">
        <v>77</v>
      </c>
      <c r="E54" s="8">
        <v>2</v>
      </c>
      <c r="F54" s="15">
        <v>0</v>
      </c>
      <c r="G54" s="8">
        <f t="shared" si="63"/>
        <v>0</v>
      </c>
      <c r="H54" s="7"/>
      <c r="I54" s="8" t="s">
        <v>77</v>
      </c>
      <c r="J54" s="8">
        <v>2</v>
      </c>
      <c r="K54" s="15">
        <v>0</v>
      </c>
      <c r="L54" s="8">
        <f t="shared" si="64"/>
        <v>0</v>
      </c>
      <c r="M54" s="7">
        <f t="shared" si="65"/>
        <v>0</v>
      </c>
      <c r="N54" s="8" t="s">
        <v>77</v>
      </c>
      <c r="O54" s="8">
        <v>2</v>
      </c>
      <c r="P54" s="15">
        <v>0</v>
      </c>
      <c r="Q54" s="9">
        <f t="shared" si="66"/>
        <v>0</v>
      </c>
      <c r="S54" s="7"/>
      <c r="T54" s="8" t="s">
        <v>77</v>
      </c>
      <c r="U54" s="8">
        <v>2</v>
      </c>
      <c r="V54" s="15">
        <v>0</v>
      </c>
      <c r="W54" s="8">
        <f t="shared" si="67"/>
        <v>0</v>
      </c>
      <c r="X54" s="7">
        <f t="shared" si="68"/>
        <v>0</v>
      </c>
      <c r="Y54" s="8" t="s">
        <v>77</v>
      </c>
      <c r="Z54" s="8">
        <v>2</v>
      </c>
      <c r="AA54" s="15">
        <v>0</v>
      </c>
      <c r="AB54" s="9">
        <f t="shared" si="69"/>
        <v>0</v>
      </c>
      <c r="JJ54">
        <v>3</v>
      </c>
      <c r="JK54" t="str">
        <f t="shared" si="70"/>
        <v>HW1.Div42</v>
      </c>
      <c r="JL54">
        <f>IFERROR(VLOOKUP(JK54,Nine7[],3,FALSE),"")</f>
        <v>1</v>
      </c>
      <c r="JR54">
        <v>3</v>
      </c>
      <c r="JS54" t="str">
        <f t="shared" si="71"/>
        <v>A7</v>
      </c>
      <c r="JT54">
        <f>IFERROR(VLOOKUP(JS54, Ten_8[], 3, FALSE), "")</f>
        <v>3</v>
      </c>
      <c r="JZ54">
        <v>3</v>
      </c>
      <c r="KA54" t="str">
        <f t="shared" si="72"/>
        <v>G1</v>
      </c>
      <c r="KB54">
        <f>IFERROR(VLOOKUP(KA54,eleven9[],3,FALSE),"")</f>
        <v>2</v>
      </c>
      <c r="KH54">
        <v>3</v>
      </c>
      <c r="KI54" t="str">
        <f t="shared" si="73"/>
        <v>I12.CO.Div14</v>
      </c>
      <c r="KJ54">
        <f>IFERROR(VLOOKUP(KI54,twelve10[],3,FALSE),"")</f>
        <v>6</v>
      </c>
      <c r="KP54">
        <v>3</v>
      </c>
      <c r="KQ54" t="str">
        <f t="shared" si="74"/>
        <v>I8.Plat</v>
      </c>
      <c r="KR54">
        <f>IFERROR(VLOOKUP(KQ54,thirteen11[],3,FALSE),"")</f>
        <v>3</v>
      </c>
    </row>
    <row r="55" spans="3:304" x14ac:dyDescent="0.25">
      <c r="C55" s="7"/>
      <c r="D55" s="8" t="s">
        <v>78</v>
      </c>
      <c r="E55" s="8">
        <v>1</v>
      </c>
      <c r="F55" s="15">
        <v>0</v>
      </c>
      <c r="G55" s="8">
        <f t="shared" si="63"/>
        <v>0</v>
      </c>
      <c r="H55" s="7"/>
      <c r="I55" s="8" t="s">
        <v>78</v>
      </c>
      <c r="J55" s="8">
        <v>1</v>
      </c>
      <c r="K55" s="15">
        <v>0</v>
      </c>
      <c r="L55" s="8">
        <f t="shared" si="64"/>
        <v>0</v>
      </c>
      <c r="M55" s="7">
        <f t="shared" si="65"/>
        <v>0</v>
      </c>
      <c r="N55" s="8" t="s">
        <v>78</v>
      </c>
      <c r="O55" s="8">
        <v>1</v>
      </c>
      <c r="P55" s="15">
        <v>0</v>
      </c>
      <c r="Q55" s="9">
        <f t="shared" si="66"/>
        <v>0</v>
      </c>
      <c r="S55" s="7"/>
      <c r="T55" s="8" t="s">
        <v>78</v>
      </c>
      <c r="U55" s="8">
        <v>1</v>
      </c>
      <c r="V55" s="15">
        <v>0</v>
      </c>
      <c r="W55" s="8">
        <f t="shared" si="67"/>
        <v>0</v>
      </c>
      <c r="X55" s="7">
        <f t="shared" si="68"/>
        <v>0</v>
      </c>
      <c r="Y55" s="8" t="s">
        <v>78</v>
      </c>
      <c r="Z55" s="8">
        <v>1</v>
      </c>
      <c r="AA55" s="15">
        <v>0</v>
      </c>
      <c r="AB55" s="9">
        <f t="shared" si="69"/>
        <v>0</v>
      </c>
      <c r="JJ55">
        <v>4</v>
      </c>
      <c r="JK55" t="str">
        <f t="shared" si="70"/>
        <v>HW6.Div14</v>
      </c>
      <c r="JL55">
        <f>IFERROR(VLOOKUP(JK55,Nine7[],3,FALSE),"")</f>
        <v>2</v>
      </c>
      <c r="JR55">
        <v>4</v>
      </c>
      <c r="JS55" t="str">
        <f t="shared" si="71"/>
        <v>A8</v>
      </c>
      <c r="JT55">
        <f>IFERROR(VLOOKUP(JS55, Ten_8[], 3, FALSE), "")</f>
        <v>3</v>
      </c>
      <c r="JZ55">
        <v>4</v>
      </c>
      <c r="KA55" t="str">
        <f t="shared" si="72"/>
        <v>A3</v>
      </c>
      <c r="KB55">
        <f>IFERROR(VLOOKUP(KA55,eleven9[],3,FALSE),"")</f>
        <v>3</v>
      </c>
      <c r="KH55">
        <v>4</v>
      </c>
      <c r="KI55" t="str">
        <f t="shared" si="73"/>
        <v>A1</v>
      </c>
      <c r="KJ55">
        <f>IFERROR(VLOOKUP(KI55,twelve10[],3,FALSE),"")</f>
        <v>1</v>
      </c>
      <c r="KP55">
        <v>4</v>
      </c>
      <c r="KQ55" t="str">
        <f t="shared" si="74"/>
        <v>I9.Plat</v>
      </c>
      <c r="KR55">
        <f>IFERROR(VLOOKUP(KQ55,thirteen11[],3,FALSE),"")</f>
        <v>2</v>
      </c>
    </row>
    <row r="56" spans="3:304" x14ac:dyDescent="0.25">
      <c r="C56" s="7"/>
      <c r="D56" s="8" t="s">
        <v>246</v>
      </c>
      <c r="E56" s="8">
        <v>1</v>
      </c>
      <c r="F56" s="15">
        <v>0</v>
      </c>
      <c r="G56" s="8">
        <f t="shared" si="63"/>
        <v>0</v>
      </c>
      <c r="H56" s="7"/>
      <c r="I56" s="8" t="s">
        <v>246</v>
      </c>
      <c r="J56" s="8">
        <v>1</v>
      </c>
      <c r="K56" s="15">
        <v>0</v>
      </c>
      <c r="L56" s="8">
        <f t="shared" si="64"/>
        <v>0</v>
      </c>
      <c r="M56" s="7">
        <f t="shared" si="65"/>
        <v>0</v>
      </c>
      <c r="N56" s="8" t="s">
        <v>246</v>
      </c>
      <c r="O56" s="8">
        <v>1</v>
      </c>
      <c r="P56" s="15">
        <v>0</v>
      </c>
      <c r="Q56" s="9">
        <f t="shared" si="66"/>
        <v>0</v>
      </c>
      <c r="S56" s="7"/>
      <c r="T56" s="8" t="s">
        <v>246</v>
      </c>
      <c r="U56" s="8">
        <v>1</v>
      </c>
      <c r="V56" s="15">
        <v>0</v>
      </c>
      <c r="W56" s="8">
        <f t="shared" si="67"/>
        <v>0</v>
      </c>
      <c r="X56" s="7">
        <f t="shared" si="68"/>
        <v>0</v>
      </c>
      <c r="Y56" s="8" t="s">
        <v>246</v>
      </c>
      <c r="Z56" s="8">
        <v>1</v>
      </c>
      <c r="AA56" s="15">
        <v>0</v>
      </c>
      <c r="AB56" s="9">
        <f t="shared" si="69"/>
        <v>0</v>
      </c>
      <c r="JJ56">
        <v>5</v>
      </c>
      <c r="JK56" t="str">
        <f t="shared" si="70"/>
        <v>A5</v>
      </c>
      <c r="JL56">
        <f>IFERROR(VLOOKUP(JK56,Nine7[],3,FALSE),"")</f>
        <v>3</v>
      </c>
      <c r="JR56">
        <v>5</v>
      </c>
      <c r="JS56" t="str">
        <f t="shared" si="71"/>
        <v/>
      </c>
      <c r="JT56" t="str">
        <f>IFERROR(VLOOKUP(JS56, Ten_8[], 3, FALSE), "")</f>
        <v/>
      </c>
      <c r="JZ56">
        <v>5</v>
      </c>
      <c r="KA56" t="str">
        <f t="shared" si="72"/>
        <v>A6</v>
      </c>
      <c r="KB56">
        <f>IFERROR(VLOOKUP(KA56,eleven9[],3,FALSE),"")</f>
        <v>3</v>
      </c>
      <c r="KH56">
        <v>5</v>
      </c>
      <c r="KI56" t="str">
        <f t="shared" si="73"/>
        <v>A4</v>
      </c>
      <c r="KJ56">
        <f>IFERROR(VLOOKUP(KI56,twelve10[],3,FALSE),"")</f>
        <v>3</v>
      </c>
      <c r="KP56">
        <v>5</v>
      </c>
      <c r="KQ56" t="str">
        <f t="shared" si="74"/>
        <v>HW5.Div79</v>
      </c>
      <c r="KR56">
        <f>IFERROR(VLOOKUP(KQ56,thirteen11[],3,FALSE),"")</f>
        <v>2</v>
      </c>
    </row>
    <row r="57" spans="3:304" x14ac:dyDescent="0.25">
      <c r="C57" s="7"/>
      <c r="D57" s="8"/>
      <c r="E57" s="8"/>
      <c r="F57" s="8"/>
      <c r="G57" s="8"/>
      <c r="H57" s="7"/>
      <c r="I57" s="8"/>
      <c r="J57" s="8"/>
      <c r="K57" s="8"/>
      <c r="L57" s="8"/>
      <c r="M57" s="7"/>
      <c r="N57" s="8"/>
      <c r="O57" s="8"/>
      <c r="P57" s="8"/>
      <c r="Q57" s="9"/>
      <c r="S57" s="7"/>
      <c r="T57" s="8"/>
      <c r="U57" s="8"/>
      <c r="V57" s="8"/>
      <c r="W57" s="8"/>
      <c r="X57" s="7"/>
      <c r="Y57" s="8"/>
      <c r="Z57" s="8"/>
      <c r="AA57" s="8"/>
      <c r="AB57" s="9"/>
      <c r="JJ57">
        <v>6</v>
      </c>
      <c r="JK57" t="str">
        <f t="shared" si="70"/>
        <v>O5</v>
      </c>
      <c r="JL57">
        <f>IFERROR(VLOOKUP(JK57,Nine7[],3,FALSE),"")</f>
        <v>1</v>
      </c>
      <c r="JR57">
        <v>6</v>
      </c>
      <c r="JS57" t="str">
        <f t="shared" si="71"/>
        <v/>
      </c>
      <c r="JT57" t="str">
        <f>IFERROR(VLOOKUP(JS57, Ten_8[], 3, FALSE), "")</f>
        <v/>
      </c>
      <c r="JZ57">
        <v>6</v>
      </c>
      <c r="KA57" t="str">
        <f t="shared" si="72"/>
        <v>O3</v>
      </c>
      <c r="KB57">
        <f>IFERROR(VLOOKUP(KA57,eleven9[],3,FALSE),"")</f>
        <v>1</v>
      </c>
      <c r="KH57">
        <v>6</v>
      </c>
      <c r="KI57" t="str">
        <f t="shared" si="73"/>
        <v>A10</v>
      </c>
      <c r="KJ57">
        <f>IFERROR(VLOOKUP(KI57,twelve10[],3,FALSE),"")</f>
        <v>1</v>
      </c>
      <c r="KP57">
        <v>6</v>
      </c>
      <c r="KQ57" t="str">
        <f t="shared" si="74"/>
        <v>A9</v>
      </c>
      <c r="KR57">
        <f>IFERROR(VLOOKUP(KQ57,thirteen11[],3,FALSE),"")</f>
        <v>3</v>
      </c>
    </row>
    <row r="58" spans="3:304" x14ac:dyDescent="0.25">
      <c r="C58" s="7"/>
      <c r="D58" s="8" t="s">
        <v>137</v>
      </c>
      <c r="E58" s="8"/>
      <c r="F58" s="8"/>
      <c r="G58" s="8">
        <f>SUM(G47:G56)</f>
        <v>0</v>
      </c>
      <c r="H58" s="7"/>
      <c r="I58" s="8" t="s">
        <v>137</v>
      </c>
      <c r="J58" s="8"/>
      <c r="K58" s="8" t="s">
        <v>136</v>
      </c>
      <c r="L58" s="8">
        <f>SUM(L47:L56)</f>
        <v>0</v>
      </c>
      <c r="M58" s="7">
        <f>SUM(M47:M56)</f>
        <v>0</v>
      </c>
      <c r="N58" s="8" t="s">
        <v>137</v>
      </c>
      <c r="O58" s="8"/>
      <c r="P58" s="8"/>
      <c r="Q58" s="9">
        <f>SUM(Q47:Q56)</f>
        <v>0</v>
      </c>
      <c r="S58" s="7"/>
      <c r="T58" s="8" t="s">
        <v>137</v>
      </c>
      <c r="U58" s="8"/>
      <c r="V58" s="8" t="s">
        <v>136</v>
      </c>
      <c r="W58" s="8">
        <f>SUM(W48:W56)</f>
        <v>0</v>
      </c>
      <c r="X58" s="7">
        <f>SUM(X47:X56)</f>
        <v>0</v>
      </c>
      <c r="Y58" s="8" t="s">
        <v>137</v>
      </c>
      <c r="Z58" s="8"/>
      <c r="AA58" s="8" t="s">
        <v>136</v>
      </c>
      <c r="AB58" s="9">
        <f>SUM(AB47:AB56)</f>
        <v>0</v>
      </c>
      <c r="JJ58">
        <v>7</v>
      </c>
      <c r="JK58" t="str">
        <f t="shared" si="70"/>
        <v/>
      </c>
      <c r="JL58" t="str">
        <f>IFERROR(VLOOKUP(JK58,Nine7[],3,FALSE),"")</f>
        <v/>
      </c>
      <c r="JR58">
        <v>7</v>
      </c>
      <c r="JS58" t="str">
        <f t="shared" si="71"/>
        <v/>
      </c>
      <c r="JT58" t="str">
        <f>IFERROR(VLOOKUP(JS58, Ten_8[], 3, FALSE), "")</f>
        <v/>
      </c>
      <c r="JZ58">
        <v>7</v>
      </c>
      <c r="KA58" t="str">
        <f t="shared" si="72"/>
        <v>O5</v>
      </c>
      <c r="KB58">
        <f>IFERROR(VLOOKUP(KA58,eleven9[],3,FALSE),"")</f>
        <v>1</v>
      </c>
      <c r="KH58">
        <v>7</v>
      </c>
      <c r="KI58" t="str">
        <f t="shared" si="73"/>
        <v>O2</v>
      </c>
      <c r="KJ58">
        <f>IFERROR(VLOOKUP(KI58,twelve10[],3,FALSE),"")</f>
        <v>1</v>
      </c>
      <c r="KP58">
        <v>7</v>
      </c>
      <c r="KQ58" t="str">
        <f t="shared" si="74"/>
        <v>O1</v>
      </c>
      <c r="KR58">
        <f>IFERROR(VLOOKUP(KQ58,thirteen11[],3,FALSE),"")</f>
        <v>1</v>
      </c>
    </row>
    <row r="59" spans="3:304" x14ac:dyDescent="0.25">
      <c r="C59" s="7"/>
      <c r="D59" s="8"/>
      <c r="E59" s="8"/>
      <c r="F59" s="8"/>
      <c r="G59" s="8"/>
      <c r="H59" s="7"/>
      <c r="I59" s="8"/>
      <c r="J59" s="8"/>
      <c r="K59" s="8"/>
      <c r="L59" s="8"/>
      <c r="M59" s="7"/>
      <c r="N59" s="8"/>
      <c r="O59" s="8"/>
      <c r="P59" s="8"/>
      <c r="Q59" s="9"/>
      <c r="S59" s="7"/>
      <c r="T59" s="8"/>
      <c r="U59" s="8"/>
      <c r="V59" s="8"/>
      <c r="W59" s="8"/>
      <c r="X59" s="7"/>
      <c r="Y59" s="8"/>
      <c r="Z59" s="8"/>
      <c r="AA59" s="8"/>
      <c r="AB59" s="9"/>
      <c r="JJ59">
        <v>8</v>
      </c>
      <c r="JK59" t="str">
        <f t="shared" si="70"/>
        <v/>
      </c>
      <c r="JL59" t="str">
        <f>IFERROR(VLOOKUP(JK59,Nine7[],3,FALSE),"")</f>
        <v/>
      </c>
      <c r="JR59">
        <v>8</v>
      </c>
      <c r="JS59" t="str">
        <f t="shared" si="71"/>
        <v/>
      </c>
      <c r="JT59" t="str">
        <f>IFERROR(VLOOKUP(JS59, Ten_8[], 3, FALSE), "")</f>
        <v/>
      </c>
      <c r="JZ59">
        <v>8</v>
      </c>
      <c r="KA59" t="str">
        <f t="shared" si="72"/>
        <v>M1</v>
      </c>
      <c r="KB59">
        <f>IFERROR(VLOOKUP(KA59,eleven9[],3,FALSE),"")</f>
        <v>1</v>
      </c>
      <c r="KH59">
        <v>8</v>
      </c>
      <c r="KI59" t="str">
        <f t="shared" si="73"/>
        <v>M1</v>
      </c>
      <c r="KJ59">
        <f>IFERROR(VLOOKUP(KI59,twelve10[],3,FALSE),"")</f>
        <v>1</v>
      </c>
      <c r="KP59">
        <v>8</v>
      </c>
      <c r="KQ59" t="str">
        <f t="shared" si="74"/>
        <v>O4</v>
      </c>
      <c r="KR59">
        <f>IFERROR(VLOOKUP(KQ59,thirteen11[],3,FALSE),"")</f>
        <v>2</v>
      </c>
    </row>
    <row r="60" spans="3:304" x14ac:dyDescent="0.25">
      <c r="C60" s="7"/>
      <c r="D60" s="8"/>
      <c r="E60" s="8"/>
      <c r="F60" s="8"/>
      <c r="G60" s="8"/>
      <c r="H60" s="7"/>
      <c r="I60" s="8"/>
      <c r="J60" s="8"/>
      <c r="K60" s="8"/>
      <c r="L60" s="8"/>
      <c r="M60" s="7"/>
      <c r="N60" s="8"/>
      <c r="O60" s="8"/>
      <c r="P60" s="8"/>
      <c r="Q60" s="9"/>
      <c r="S60" s="7"/>
      <c r="T60" s="8"/>
      <c r="U60" s="8"/>
      <c r="V60" s="8"/>
      <c r="W60" s="8"/>
      <c r="X60" s="7"/>
      <c r="Y60" s="8"/>
      <c r="Z60" s="8"/>
      <c r="AA60" s="8"/>
      <c r="AB60" s="9"/>
      <c r="JJ60">
        <v>9</v>
      </c>
      <c r="JK60" t="str">
        <f t="shared" si="70"/>
        <v/>
      </c>
      <c r="JL60" t="str">
        <f>IFERROR(VLOOKUP(JK60,Nine7[],3,FALSE),"")</f>
        <v/>
      </c>
      <c r="JR60">
        <v>9</v>
      </c>
      <c r="JS60" t="str">
        <f t="shared" si="71"/>
        <v/>
      </c>
      <c r="JT60" t="str">
        <f>IFERROR(VLOOKUP(JS60, Ten_8[], 3, FALSE), "")</f>
        <v/>
      </c>
      <c r="JZ60">
        <v>9</v>
      </c>
      <c r="KA60" t="str">
        <f t="shared" si="72"/>
        <v>M2</v>
      </c>
      <c r="KB60">
        <f>IFERROR(VLOOKUP(KA60,eleven9[],3,FALSE),"")</f>
        <v>1</v>
      </c>
      <c r="KH60">
        <v>9</v>
      </c>
      <c r="KI60" t="str">
        <f t="shared" si="73"/>
        <v>M2</v>
      </c>
      <c r="KJ60">
        <f>IFERROR(VLOOKUP(KI60,twelve10[],3,FALSE),"")</f>
        <v>1</v>
      </c>
      <c r="KP60">
        <v>9</v>
      </c>
      <c r="KQ60" t="str">
        <f t="shared" si="74"/>
        <v>M1</v>
      </c>
      <c r="KR60">
        <f>IFERROR(VLOOKUP(KQ60,thirteen11[],3,FALSE),"")</f>
        <v>1</v>
      </c>
    </row>
    <row r="61" spans="3:304" x14ac:dyDescent="0.25">
      <c r="C61" s="7"/>
      <c r="D61" s="8"/>
      <c r="E61" s="8"/>
      <c r="F61" s="8"/>
      <c r="G61" s="8"/>
      <c r="H61" s="7"/>
      <c r="I61" s="8"/>
      <c r="J61" s="8"/>
      <c r="K61" s="8"/>
      <c r="L61" s="8"/>
      <c r="M61" s="7"/>
      <c r="N61" s="8"/>
      <c r="O61" s="8"/>
      <c r="P61" s="8"/>
      <c r="Q61" s="9"/>
      <c r="S61" s="7"/>
      <c r="T61" s="8"/>
      <c r="U61" s="8"/>
      <c r="V61" s="8"/>
      <c r="W61" s="8"/>
      <c r="X61" s="7"/>
      <c r="Y61" s="8"/>
      <c r="Z61" s="8"/>
      <c r="AA61" s="8"/>
      <c r="AB61" s="9"/>
      <c r="JJ61">
        <v>10</v>
      </c>
      <c r="JK61" t="str">
        <f t="shared" si="70"/>
        <v/>
      </c>
      <c r="JL61" t="str">
        <f>IFERROR(VLOOKUP(JK61,Nine7[],3,FALSE),"")</f>
        <v/>
      </c>
      <c r="JR61">
        <v>10</v>
      </c>
      <c r="JS61" t="str">
        <f t="shared" si="71"/>
        <v/>
      </c>
      <c r="JT61" t="str">
        <f>IFERROR(VLOOKUP(JS61, Ten_8[], 3, FALSE), "")</f>
        <v/>
      </c>
      <c r="JZ61">
        <v>10</v>
      </c>
      <c r="KA61" t="str">
        <f t="shared" si="72"/>
        <v>M3</v>
      </c>
      <c r="KB61">
        <f>IFERROR(VLOOKUP(KA61,eleven9[],3,FALSE),"")</f>
        <v>1</v>
      </c>
      <c r="KH61">
        <v>10</v>
      </c>
      <c r="KI61" t="str">
        <f t="shared" si="73"/>
        <v>M3</v>
      </c>
      <c r="KJ61">
        <f>IFERROR(VLOOKUP(KI61,twelve10[],3,FALSE),"")</f>
        <v>1</v>
      </c>
      <c r="KP61">
        <v>10</v>
      </c>
      <c r="KQ61" t="str">
        <f t="shared" si="74"/>
        <v>M2</v>
      </c>
      <c r="KR61">
        <f>IFERROR(VLOOKUP(KQ61,thirteen11[],3,FALSE),"")</f>
        <v>1</v>
      </c>
    </row>
    <row r="62" spans="3:304" x14ac:dyDescent="0.25">
      <c r="C62" s="7"/>
      <c r="D62" s="11" t="s">
        <v>146</v>
      </c>
      <c r="E62" s="8"/>
      <c r="F62" s="8"/>
      <c r="G62" s="8"/>
      <c r="H62" s="7"/>
      <c r="I62" s="11" t="s">
        <v>146</v>
      </c>
      <c r="J62" s="8"/>
      <c r="K62" s="8"/>
      <c r="L62" s="8"/>
      <c r="M62" s="7"/>
      <c r="N62" s="11" t="s">
        <v>146</v>
      </c>
      <c r="O62" s="8"/>
      <c r="P62" s="8"/>
      <c r="Q62" s="9"/>
      <c r="S62" s="7"/>
      <c r="T62" s="8" t="s">
        <v>146</v>
      </c>
      <c r="U62" s="8"/>
      <c r="V62" s="8"/>
      <c r="W62" s="8"/>
      <c r="X62" s="7"/>
      <c r="Y62" s="8" t="s">
        <v>146</v>
      </c>
      <c r="Z62" s="8"/>
      <c r="AA62" s="8"/>
      <c r="AB62" s="9"/>
      <c r="JJ62">
        <v>11</v>
      </c>
      <c r="JK62" t="str">
        <f t="shared" si="70"/>
        <v/>
      </c>
      <c r="JL62" t="str">
        <f>IFERROR(VLOOKUP(JK62,Nine7[],3,FALSE),"")</f>
        <v/>
      </c>
      <c r="JR62">
        <v>11</v>
      </c>
      <c r="JS62" t="str">
        <f t="shared" si="71"/>
        <v/>
      </c>
      <c r="JT62" t="str">
        <f>IFERROR(VLOOKUP(JS62, Ten_8[], 3, FALSE), "")</f>
        <v/>
      </c>
      <c r="JZ62">
        <v>11</v>
      </c>
      <c r="KA62" t="str">
        <f t="shared" si="72"/>
        <v>M4</v>
      </c>
      <c r="KB62">
        <f>IFERROR(VLOOKUP(KA62,eleven9[],3,FALSE),"")</f>
        <v>1</v>
      </c>
      <c r="KH62">
        <v>11</v>
      </c>
      <c r="KI62" t="str">
        <f t="shared" si="73"/>
        <v>M4</v>
      </c>
      <c r="KJ62">
        <f>IFERROR(VLOOKUP(KI62,twelve10[],3,FALSE),"")</f>
        <v>1</v>
      </c>
      <c r="KP62">
        <v>11</v>
      </c>
      <c r="KQ62" t="str">
        <f t="shared" si="74"/>
        <v>M3</v>
      </c>
      <c r="KR62">
        <f>IFERROR(VLOOKUP(KQ62,thirteen11[],3,FALSE),"")</f>
        <v>1</v>
      </c>
    </row>
    <row r="63" spans="3:304" x14ac:dyDescent="0.25">
      <c r="C63" s="7" t="s">
        <v>147</v>
      </c>
      <c r="D63" s="8" t="str">
        <f>JJ73</f>
        <v>OK</v>
      </c>
      <c r="E63" s="8"/>
      <c r="F63" s="8"/>
      <c r="G63" s="8"/>
      <c r="H63" s="7" t="s">
        <v>147</v>
      </c>
      <c r="I63" s="8" t="str">
        <f>JR73</f>
        <v>OK</v>
      </c>
      <c r="J63" s="8"/>
      <c r="K63" s="8"/>
      <c r="L63" s="8"/>
      <c r="M63" s="7" t="s">
        <v>147</v>
      </c>
      <c r="N63" s="8" t="str">
        <f>JZ73</f>
        <v>OK</v>
      </c>
      <c r="O63" s="8"/>
      <c r="P63" s="8"/>
      <c r="Q63" s="9"/>
      <c r="S63" s="7" t="s">
        <v>147</v>
      </c>
      <c r="T63" s="8" t="str">
        <f>KH73</f>
        <v xml:space="preserve"> Too many Inf CO Purchased</v>
      </c>
      <c r="U63" s="8"/>
      <c r="V63" s="8"/>
      <c r="W63" s="8"/>
      <c r="X63" s="7" t="s">
        <v>147</v>
      </c>
      <c r="Y63" s="8" t="str">
        <f>KP73</f>
        <v>OK</v>
      </c>
      <c r="Z63" s="8"/>
      <c r="AA63" s="8"/>
      <c r="AB63" s="9"/>
      <c r="JJ63">
        <v>12</v>
      </c>
      <c r="JK63" t="str">
        <f t="shared" si="70"/>
        <v/>
      </c>
      <c r="JL63" t="str">
        <f>IFERROR(VLOOKUP(JK63,Nine7[],3,FALSE),"")</f>
        <v/>
      </c>
      <c r="JR63">
        <v>12</v>
      </c>
      <c r="JS63" t="str">
        <f t="shared" si="71"/>
        <v/>
      </c>
      <c r="JT63" t="str">
        <f>IFERROR(VLOOKUP(JS63, Ten_8[], 3, FALSE), "")</f>
        <v/>
      </c>
      <c r="JZ63">
        <v>12</v>
      </c>
      <c r="KA63" t="str">
        <f t="shared" si="72"/>
        <v/>
      </c>
      <c r="KB63" t="str">
        <f>IFERROR(VLOOKUP(KA63,eleven9[],3,FALSE),"")</f>
        <v/>
      </c>
      <c r="KH63">
        <v>12</v>
      </c>
      <c r="KI63" t="str">
        <f t="shared" si="73"/>
        <v/>
      </c>
      <c r="KJ63" t="str">
        <f>IFERROR(VLOOKUP(KI63,twelve10[],3,FALSE),"")</f>
        <v/>
      </c>
      <c r="KP63">
        <v>12</v>
      </c>
      <c r="KQ63" t="str">
        <f t="shared" si="74"/>
        <v>M4</v>
      </c>
      <c r="KR63">
        <f>IFERROR(VLOOKUP(KQ63,thirteen11[],3,FALSE),"")</f>
        <v>1</v>
      </c>
    </row>
    <row r="64" spans="3:304" x14ac:dyDescent="0.25">
      <c r="C64" s="7" t="s">
        <v>136</v>
      </c>
      <c r="D64" s="8" t="str">
        <f>JJ76</f>
        <v xml:space="preserve"> </v>
      </c>
      <c r="E64" s="8"/>
      <c r="F64" s="8"/>
      <c r="G64" s="8"/>
      <c r="H64" s="7" t="s">
        <v>136</v>
      </c>
      <c r="I64" s="8" t="str">
        <f>JR76</f>
        <v xml:space="preserve"> </v>
      </c>
      <c r="J64" s="8"/>
      <c r="K64" s="8"/>
      <c r="L64" s="8"/>
      <c r="M64" s="7" t="s">
        <v>136</v>
      </c>
      <c r="N64" s="8" t="str">
        <f>JZ76</f>
        <v xml:space="preserve"> </v>
      </c>
      <c r="O64" s="8"/>
      <c r="P64" s="8"/>
      <c r="Q64" s="9"/>
      <c r="S64" s="7" t="s">
        <v>136</v>
      </c>
      <c r="T64" s="8" t="str">
        <f>KH76</f>
        <v xml:space="preserve"> </v>
      </c>
      <c r="U64" s="8"/>
      <c r="V64" s="8"/>
      <c r="W64" s="8"/>
      <c r="X64" s="7" t="s">
        <v>136</v>
      </c>
      <c r="Y64" s="8" t="str">
        <f>KP76</f>
        <v xml:space="preserve"> </v>
      </c>
      <c r="Z64" s="8"/>
      <c r="AA64" s="8"/>
      <c r="AB64" s="9"/>
      <c r="JJ64">
        <v>13</v>
      </c>
      <c r="JK64" t="str">
        <f t="shared" si="70"/>
        <v/>
      </c>
      <c r="JL64" t="str">
        <f>IFERROR(VLOOKUP(JK64,Nine7[],3,FALSE),"")</f>
        <v/>
      </c>
      <c r="JR64">
        <v>13</v>
      </c>
      <c r="JS64" t="str">
        <f t="shared" si="71"/>
        <v/>
      </c>
      <c r="JT64" t="str">
        <f>IFERROR(VLOOKUP(JS64, Ten_8[], 3, FALSE), "")</f>
        <v/>
      </c>
      <c r="JZ64">
        <v>13</v>
      </c>
      <c r="KA64" t="str">
        <f t="shared" si="72"/>
        <v/>
      </c>
      <c r="KB64" t="str">
        <f>IFERROR(VLOOKUP(KA64,eleven9[],3,FALSE),"")</f>
        <v/>
      </c>
      <c r="KH64">
        <v>13</v>
      </c>
      <c r="KI64" t="str">
        <f t="shared" si="73"/>
        <v/>
      </c>
      <c r="KJ64" t="str">
        <f>IFERROR(VLOOKUP(KI64,twelve10[],3,FALSE),"")</f>
        <v/>
      </c>
      <c r="KP64">
        <v>13</v>
      </c>
      <c r="KQ64" t="str">
        <f t="shared" si="74"/>
        <v/>
      </c>
      <c r="KR64" t="str">
        <f>IFERROR(VLOOKUP(KQ64,thirteen11[],3,FALSE),"")</f>
        <v/>
      </c>
    </row>
    <row r="65" spans="3:304" x14ac:dyDescent="0.25">
      <c r="C65" s="7" t="s">
        <v>148</v>
      </c>
      <c r="D65" s="8"/>
      <c r="E65" s="8"/>
      <c r="F65" s="8"/>
      <c r="G65" s="8"/>
      <c r="H65" s="7" t="s">
        <v>148</v>
      </c>
      <c r="I65" s="8"/>
      <c r="J65" s="8"/>
      <c r="K65" s="8"/>
      <c r="L65" s="8"/>
      <c r="M65" s="7" t="s">
        <v>148</v>
      </c>
      <c r="N65" s="8"/>
      <c r="O65" s="8"/>
      <c r="P65" s="8"/>
      <c r="Q65" s="9"/>
      <c r="S65" s="7" t="s">
        <v>148</v>
      </c>
      <c r="T65" s="8"/>
      <c r="U65" s="8"/>
      <c r="V65" s="8"/>
      <c r="W65" s="8"/>
      <c r="X65" s="7" t="s">
        <v>148</v>
      </c>
      <c r="Y65" s="8"/>
      <c r="Z65" s="8"/>
      <c r="AA65" s="8"/>
      <c r="AB65" s="9"/>
    </row>
    <row r="66" spans="3:304" x14ac:dyDescent="0.25">
      <c r="C66" s="7" t="s">
        <v>233</v>
      </c>
      <c r="D66" s="8" t="str">
        <f>JK82</f>
        <v>OK</v>
      </c>
      <c r="E66" s="8"/>
      <c r="F66" s="8"/>
      <c r="G66" s="8"/>
      <c r="H66" s="7" t="s">
        <v>233</v>
      </c>
      <c r="I66" s="8" t="str">
        <f>JS82</f>
        <v>OK</v>
      </c>
      <c r="J66" s="8"/>
      <c r="K66" s="8"/>
      <c r="L66" s="8"/>
      <c r="M66" s="7" t="s">
        <v>233</v>
      </c>
      <c r="N66" s="8" t="str">
        <f>KA82</f>
        <v>OK</v>
      </c>
      <c r="O66" s="8"/>
      <c r="P66" s="8"/>
      <c r="Q66" s="9"/>
      <c r="S66" s="7" t="s">
        <v>233</v>
      </c>
      <c r="T66" s="8" t="str">
        <f>KI82</f>
        <v>OK</v>
      </c>
      <c r="U66" s="8"/>
      <c r="V66" s="8"/>
      <c r="W66" s="8"/>
      <c r="X66" s="7" t="s">
        <v>233</v>
      </c>
      <c r="Y66" s="8" t="str">
        <f>KQ82</f>
        <v>OK</v>
      </c>
      <c r="Z66" s="8"/>
      <c r="AA66" s="8"/>
      <c r="AB66" s="9"/>
      <c r="JJ66" t="s">
        <v>141</v>
      </c>
      <c r="JL66">
        <f>SUM(JL52:JL61)</f>
        <v>18</v>
      </c>
      <c r="JR66" t="s">
        <v>141</v>
      </c>
      <c r="JT66">
        <f>SUM(JT52:JT61)-JT67</f>
        <v>11</v>
      </c>
      <c r="JZ66" t="s">
        <v>141</v>
      </c>
      <c r="KB66">
        <f>SUM(KB52:KB61)-KB67</f>
        <v>13</v>
      </c>
      <c r="KH66" t="s">
        <v>141</v>
      </c>
      <c r="KJ66">
        <f>SUM(KJ52:KJ61)-KJ67</f>
        <v>21</v>
      </c>
      <c r="KP66" t="s">
        <v>141</v>
      </c>
      <c r="KR66">
        <f>SUM(KR52:KR61)-KR67</f>
        <v>22</v>
      </c>
    </row>
    <row r="67" spans="3:304" x14ac:dyDescent="0.25">
      <c r="C67" s="7" t="s">
        <v>231</v>
      </c>
      <c r="D67" s="8" t="str">
        <f>JK83</f>
        <v>OK</v>
      </c>
      <c r="E67" s="8"/>
      <c r="F67" s="8"/>
      <c r="G67" s="8"/>
      <c r="H67" s="7" t="s">
        <v>231</v>
      </c>
      <c r="I67" s="8" t="str">
        <f>JS83</f>
        <v>OK</v>
      </c>
      <c r="J67" s="8"/>
      <c r="K67" s="8"/>
      <c r="L67" s="8"/>
      <c r="M67" s="7" t="s">
        <v>231</v>
      </c>
      <c r="N67" s="8" t="str">
        <f t="shared" ref="N67:N68" si="75">KA83</f>
        <v>OK</v>
      </c>
      <c r="O67" s="8"/>
      <c r="P67" s="8"/>
      <c r="Q67" s="9"/>
      <c r="S67" s="7" t="s">
        <v>231</v>
      </c>
      <c r="T67" s="8" t="str">
        <f t="shared" ref="T67:T68" si="76">KI83</f>
        <v>OK</v>
      </c>
      <c r="U67" s="8"/>
      <c r="V67" s="8"/>
      <c r="W67" s="8"/>
      <c r="X67" s="7" t="s">
        <v>231</v>
      </c>
      <c r="Y67" s="8" t="str">
        <f t="shared" ref="Y67:Y68" si="77">KQ83</f>
        <v>OK</v>
      </c>
      <c r="Z67" s="8"/>
      <c r="AA67" s="8"/>
      <c r="AB67" s="9"/>
      <c r="JJ67" t="s">
        <v>94</v>
      </c>
      <c r="JL67">
        <f>IR8</f>
        <v>0</v>
      </c>
      <c r="JR67" t="s">
        <v>94</v>
      </c>
      <c r="JT67">
        <f>IR9</f>
        <v>3</v>
      </c>
      <c r="JZ67" t="s">
        <v>94</v>
      </c>
      <c r="KB67">
        <f>IR10</f>
        <v>3</v>
      </c>
      <c r="KH67" t="s">
        <v>94</v>
      </c>
      <c r="KJ67">
        <f>IR11</f>
        <v>3</v>
      </c>
      <c r="KP67" t="s">
        <v>94</v>
      </c>
      <c r="KR67">
        <f>IR12</f>
        <v>3</v>
      </c>
    </row>
    <row r="68" spans="3:304" x14ac:dyDescent="0.25">
      <c r="C68" s="7" t="s">
        <v>232</v>
      </c>
      <c r="D68" s="8" t="str">
        <f>JK84</f>
        <v>need to purchase associated inf CO</v>
      </c>
      <c r="E68" s="8"/>
      <c r="F68" s="8"/>
      <c r="G68" s="8"/>
      <c r="H68" s="7" t="s">
        <v>232</v>
      </c>
      <c r="I68" s="8" t="str">
        <f>JS84</f>
        <v>OK</v>
      </c>
      <c r="J68" s="8"/>
      <c r="K68" s="8"/>
      <c r="L68" s="8"/>
      <c r="M68" s="7" t="s">
        <v>232</v>
      </c>
      <c r="N68" s="8" t="str">
        <f t="shared" si="75"/>
        <v>need to purchase associated inf CO</v>
      </c>
      <c r="O68" s="8"/>
      <c r="P68" s="8"/>
      <c r="Q68" s="9"/>
      <c r="S68" s="7" t="s">
        <v>232</v>
      </c>
      <c r="T68" s="8" t="str">
        <f t="shared" si="76"/>
        <v>OK</v>
      </c>
      <c r="U68" s="8"/>
      <c r="V68" s="8"/>
      <c r="W68" s="8"/>
      <c r="X68" s="7" t="s">
        <v>232</v>
      </c>
      <c r="Y68" s="8" t="str">
        <f t="shared" si="77"/>
        <v>OK</v>
      </c>
      <c r="Z68" s="8"/>
      <c r="AA68" s="8"/>
      <c r="AB68" s="9"/>
    </row>
    <row r="69" spans="3:304" x14ac:dyDescent="0.25">
      <c r="C69" s="7"/>
      <c r="D69" s="8"/>
      <c r="E69" s="8"/>
      <c r="F69" s="8"/>
      <c r="G69" s="8"/>
      <c r="H69" s="7"/>
      <c r="I69" s="8"/>
      <c r="J69" s="8"/>
      <c r="K69" s="8"/>
      <c r="L69" s="8"/>
      <c r="M69" s="7"/>
      <c r="N69" s="8"/>
      <c r="O69" s="8"/>
      <c r="P69" s="8"/>
      <c r="Q69" s="9"/>
      <c r="S69" s="7"/>
      <c r="T69" s="8"/>
      <c r="U69" s="8"/>
      <c r="V69" s="8"/>
      <c r="W69" s="8"/>
      <c r="X69" s="7"/>
      <c r="Y69" s="8"/>
      <c r="Z69" s="8"/>
      <c r="AA69" s="8"/>
      <c r="AB69" s="9"/>
    </row>
    <row r="70" spans="3:304" x14ac:dyDescent="0.25">
      <c r="C70" s="7" t="s">
        <v>188</v>
      </c>
      <c r="D70" s="8" t="str">
        <f>JK86</f>
        <v>wrong date</v>
      </c>
      <c r="E70" s="8"/>
      <c r="F70" s="8"/>
      <c r="G70" s="8"/>
      <c r="H70" s="7" t="s">
        <v>188</v>
      </c>
      <c r="I70" s="8" t="str">
        <f>JS86</f>
        <v>OK</v>
      </c>
      <c r="J70" s="8"/>
      <c r="K70" s="8"/>
      <c r="L70" s="8"/>
      <c r="M70" s="7" t="s">
        <v>188</v>
      </c>
      <c r="N70" s="8" t="str">
        <f>KA86</f>
        <v>wrong date</v>
      </c>
      <c r="O70" s="8"/>
      <c r="P70" s="8"/>
      <c r="Q70" s="9"/>
      <c r="S70" s="7" t="s">
        <v>188</v>
      </c>
      <c r="T70" s="8" t="str">
        <f>KI86</f>
        <v>OK</v>
      </c>
      <c r="U70" s="8"/>
      <c r="V70" s="8"/>
      <c r="W70" s="8"/>
      <c r="X70" s="7" t="s">
        <v>188</v>
      </c>
      <c r="Y70" s="8" t="str">
        <f>KQ86</f>
        <v>wrong date</v>
      </c>
      <c r="Z70" s="8"/>
      <c r="AA70" s="8"/>
      <c r="AB70" s="9"/>
      <c r="JJ70" t="s">
        <v>143</v>
      </c>
    </row>
    <row r="71" spans="3:304" x14ac:dyDescent="0.25">
      <c r="C71" s="7" t="s">
        <v>189</v>
      </c>
      <c r="D71" s="8" t="str">
        <f>IF(U8&lt;0,"Too many GSPP used","OK")</f>
        <v>OK</v>
      </c>
      <c r="E71" s="8"/>
      <c r="F71" s="8"/>
      <c r="G71" s="8"/>
      <c r="H71" s="7" t="s">
        <v>189</v>
      </c>
      <c r="I71" s="8" t="str">
        <f>IF(U9&lt;0,"Too many GSPP used","OK")</f>
        <v>OK</v>
      </c>
      <c r="J71" s="8"/>
      <c r="K71" s="8"/>
      <c r="L71" s="8"/>
      <c r="M71" s="7" t="s">
        <v>189</v>
      </c>
      <c r="N71" s="8" t="str">
        <f>IF(U10&lt;0,"Too many GSPP used","OK")</f>
        <v>OK</v>
      </c>
      <c r="O71" s="8"/>
      <c r="P71" s="8"/>
      <c r="Q71" s="9"/>
      <c r="S71" s="7" t="s">
        <v>189</v>
      </c>
      <c r="T71" s="8" t="str">
        <f>IF(U11&lt;0,"Too many GSPP used","OK")</f>
        <v>OK</v>
      </c>
      <c r="U71" s="8"/>
      <c r="V71" s="8"/>
      <c r="W71" s="8"/>
      <c r="X71" s="7" t="s">
        <v>189</v>
      </c>
      <c r="Y71" s="8" t="str">
        <f>IF(U11&lt;0,"Too many GSPP used","OK")</f>
        <v>OK</v>
      </c>
      <c r="Z71" s="8"/>
      <c r="AA71" s="8"/>
      <c r="AB71" s="9"/>
    </row>
    <row r="72" spans="3:304" x14ac:dyDescent="0.25">
      <c r="C72" s="7"/>
      <c r="D72" s="8"/>
      <c r="E72" s="8"/>
      <c r="F72" s="8"/>
      <c r="G72" s="8"/>
      <c r="H72" s="7"/>
      <c r="I72" s="8"/>
      <c r="J72" s="8"/>
      <c r="K72" s="8"/>
      <c r="L72" s="8"/>
      <c r="M72" s="7"/>
      <c r="N72" s="8"/>
      <c r="O72" s="8"/>
      <c r="P72" s="8"/>
      <c r="Q72" s="9"/>
      <c r="S72" s="7"/>
      <c r="T72" s="8"/>
      <c r="U72" s="8"/>
      <c r="V72" s="8"/>
      <c r="W72" s="8"/>
      <c r="X72" s="7"/>
      <c r="Y72" s="8"/>
      <c r="Z72" s="8"/>
      <c r="AA72" s="8"/>
      <c r="AB72" s="9"/>
      <c r="JG72" t="s">
        <v>145</v>
      </c>
      <c r="JJ72">
        <f>COUNTIF(JK52:JK61,"I*.CO.*")</f>
        <v>2</v>
      </c>
      <c r="JR72">
        <f>COUNTIF(JS52:JS61,"I*.CO.*")</f>
        <v>1</v>
      </c>
      <c r="JZ72">
        <f>COUNTIF(KA52:KA61,"I*.CO.*")</f>
        <v>0</v>
      </c>
      <c r="KH72">
        <f>COUNTIF(KI52:KI61,"I*.CO.*")</f>
        <v>2</v>
      </c>
      <c r="KP72">
        <f>COUNTIF(KQ52:KQ61,"I*.CO.*")</f>
        <v>1</v>
      </c>
    </row>
    <row r="73" spans="3:304" x14ac:dyDescent="0.25">
      <c r="C73" s="12" t="s">
        <v>230</v>
      </c>
      <c r="D73" s="13" t="str">
        <f>JK89</f>
        <v>OK</v>
      </c>
      <c r="E73" s="13"/>
      <c r="F73" s="13"/>
      <c r="G73" s="13"/>
      <c r="H73" s="12" t="s">
        <v>230</v>
      </c>
      <c r="I73" s="13" t="str">
        <f>JS89</f>
        <v>OK</v>
      </c>
      <c r="J73" s="13"/>
      <c r="K73" s="13"/>
      <c r="L73" s="13"/>
      <c r="M73" s="12" t="s">
        <v>230</v>
      </c>
      <c r="N73" s="13" t="str">
        <f>KA89</f>
        <v>OK</v>
      </c>
      <c r="O73" s="13"/>
      <c r="P73" s="13"/>
      <c r="Q73" s="14"/>
      <c r="S73" s="12" t="s">
        <v>230</v>
      </c>
      <c r="T73" s="13" t="str">
        <f>KI89</f>
        <v>OK</v>
      </c>
      <c r="U73" s="13"/>
      <c r="V73" s="13"/>
      <c r="W73" s="13"/>
      <c r="X73" s="12" t="s">
        <v>230</v>
      </c>
      <c r="Y73" s="13" t="str">
        <f>KQ89</f>
        <v>Too many Platoon</v>
      </c>
      <c r="Z73" s="13"/>
      <c r="AA73" s="13"/>
      <c r="AB73" s="14"/>
      <c r="JG73" t="s">
        <v>144</v>
      </c>
      <c r="JJ73" t="str">
        <f>IF(JJ72&gt;2," Too many Inf CO Purchased","OK")</f>
        <v>OK</v>
      </c>
      <c r="JR73" t="str">
        <f>IF(JR72&gt;1," Too many Inf CO Purchased","OK")</f>
        <v>OK</v>
      </c>
      <c r="JZ73" t="str">
        <f>IF(JZ72&gt;1," Too many Inf CO Purchased","OK")</f>
        <v>OK</v>
      </c>
      <c r="KH73" t="str">
        <f>IF(KH72&gt;1," Too many Inf CO Purchased","OK")</f>
        <v xml:space="preserve"> Too many Inf CO Purchased</v>
      </c>
      <c r="KP73" t="str">
        <f>IF(KP72&gt;1," Too many Inf CO Purchased","OK")</f>
        <v>OK</v>
      </c>
    </row>
    <row r="75" spans="3:304" x14ac:dyDescent="0.25">
      <c r="JJ75" t="s">
        <v>136</v>
      </c>
      <c r="JR75" t="s">
        <v>136</v>
      </c>
      <c r="JZ75" t="s">
        <v>136</v>
      </c>
      <c r="KH75" t="s">
        <v>136</v>
      </c>
      <c r="KP75" t="s">
        <v>136</v>
      </c>
    </row>
    <row r="76" spans="3:304" x14ac:dyDescent="0.25">
      <c r="JF76" t="s">
        <v>148</v>
      </c>
      <c r="JJ76" t="s">
        <v>136</v>
      </c>
      <c r="JR76" t="s">
        <v>136</v>
      </c>
      <c r="JZ76" t="s">
        <v>136</v>
      </c>
      <c r="KH76" t="s">
        <v>136</v>
      </c>
      <c r="KP76" t="s">
        <v>136</v>
      </c>
    </row>
    <row r="78" spans="3:304" x14ac:dyDescent="0.25">
      <c r="JI78" t="s">
        <v>222</v>
      </c>
      <c r="JJ78">
        <f>COUNTIFS(Nine7[Unit],"I*.Div42",Nine7[Select],1)</f>
        <v>2</v>
      </c>
      <c r="JR78">
        <f>COUNTIFS(Ten_8[Unit],"I*.CO.Div42",Ten_8[Select],1)</f>
        <v>1</v>
      </c>
      <c r="JZ78">
        <f>COUNTIFS(eleven9[Unit],"I*.Div42",eleven9[Select],1)</f>
        <v>0</v>
      </c>
      <c r="KH78">
        <f>COUNTIFS(twelve10[Unit],"I*.Div42",twelve10[Select],1)</f>
        <v>0</v>
      </c>
      <c r="KP78">
        <f>COUNTIFS(thirteen11[Unit],"I*.Div42",thirteen11[Select],1)</f>
        <v>0</v>
      </c>
    </row>
    <row r="79" spans="3:304" x14ac:dyDescent="0.25">
      <c r="JI79" t="s">
        <v>223</v>
      </c>
      <c r="JJ79">
        <f>COUNTIFS(Nine7[Unit],"I*.Div79",Nine7[Select],1)</f>
        <v>0</v>
      </c>
      <c r="JR79">
        <f>COUNTIFS(Ten[Unit],"I*.Div79",Ten[Select],1)</f>
        <v>0</v>
      </c>
      <c r="JZ79">
        <f>COUNTIFS(eleven[Unit],"I*.Div79",eleven[Select],1)</f>
        <v>0</v>
      </c>
      <c r="KH79">
        <f>COUNTIFS(twelve10[Unit],"I*.Div79",twelve10[Select],1)</f>
        <v>1</v>
      </c>
      <c r="KP79">
        <f>COUNTIFS(thirteen11[Unit],"I*.Div79",thirteen11[Select],1)</f>
        <v>1</v>
      </c>
    </row>
    <row r="80" spans="3:304" x14ac:dyDescent="0.25">
      <c r="JI80" t="s">
        <v>218</v>
      </c>
      <c r="JJ80">
        <f>COUNTIFS(Nine7[Unit],"I*.Div14",Nine7[Select],1)</f>
        <v>0</v>
      </c>
      <c r="JR80">
        <f>COUNTIFS(Ten[Unit],"I*.Div14",Ten[Select],1)</f>
        <v>0</v>
      </c>
      <c r="JZ80">
        <f>COUNTIFS(eleven[Unit],"I*.Div14",eleven[Select],1)</f>
        <v>0</v>
      </c>
      <c r="KH80">
        <f>COUNTIFS(twelve10[Unit],"I*.Div14",twelve10[Select],1)</f>
        <v>1</v>
      </c>
      <c r="KP80">
        <f>COUNTIFS(thirteen11[Unit],"I*.Div14",thirteen11[Select],1)</f>
        <v>0</v>
      </c>
    </row>
    <row r="82" spans="266:303" x14ac:dyDescent="0.25">
      <c r="JI82" t="s">
        <v>219</v>
      </c>
      <c r="JJ82">
        <f>COUNTIFS(Nine7[Unit],"HW*.Div42",Nine7[Select],1)</f>
        <v>1</v>
      </c>
      <c r="JK82" t="str">
        <f>IF(JJ82&gt;=1,IF(JJ78&lt;1,"need to purchase associated inf CO","OK"),"OK")</f>
        <v>OK</v>
      </c>
      <c r="JR82">
        <f>COUNTIFS(JS6:JS45,"HW*.Div42",Ten_8[Select],1)</f>
        <v>1</v>
      </c>
      <c r="JS82" t="str">
        <f>IF(JR82&gt;=1,IF(JR78&lt;1,"need to purchase associated inf CO","OK"),"OK")</f>
        <v>OK</v>
      </c>
      <c r="JZ82">
        <f>COUNTIFS(eleven9[Unit],"HW*.Div42",eleven9[Select],1)</f>
        <v>0</v>
      </c>
      <c r="KA82" t="str">
        <f>IF(JZ82&gt;=1,IF(JZ78&lt;1,"need to purchase associated inf CO","OK"),"OK")</f>
        <v>OK</v>
      </c>
      <c r="KH82">
        <f>COUNTIFS(twelve10[Unit],"HW*.Div42",twelve10[Select],1)</f>
        <v>0</v>
      </c>
      <c r="KI82" t="str">
        <f>IF(KH82&gt;=1,IF(KH78&lt;1,"need to purchase associated inf CO","OK"),"OK")</f>
        <v>OK</v>
      </c>
      <c r="KP82">
        <f>COUNTIFS(thirteen11[Unit],"HW*.Div42",thirteen11[Select],1)</f>
        <v>0</v>
      </c>
      <c r="KQ82" t="str">
        <f>IF(KP82&gt;=1,IF(KP78&lt;1,"need to purchase associated inf CO","OK"),"OK")</f>
        <v>OK</v>
      </c>
    </row>
    <row r="83" spans="266:303" x14ac:dyDescent="0.25">
      <c r="JI83" t="s">
        <v>220</v>
      </c>
      <c r="JJ83">
        <f>COUNTIFS(Nine7[Unit],"HW*.Div792",Nine7[Select],1)</f>
        <v>0</v>
      </c>
      <c r="JK83" t="str">
        <f>IF(JJ83&gt;=1,IF(JJ79&lt;1,"need to purchase associated inf CO","OK"),"OK")</f>
        <v>OK</v>
      </c>
      <c r="JR83">
        <f>COUNTIFS(JS7:JS46,"HW*.Div79",Ten_8[Select],1)</f>
        <v>0</v>
      </c>
      <c r="JS83" t="str">
        <f t="shared" ref="JS83:JS84" si="78">IF(JR83&gt;=1,IF(JR79&lt;1,"need to purchase associated inf CO","OK"),"OK")</f>
        <v>OK</v>
      </c>
      <c r="JZ83">
        <f>COUNTIFS(eleven9[Unit],"HW*.Div79",eleven9[Select],1)</f>
        <v>0</v>
      </c>
      <c r="KA83" t="str">
        <f t="shared" ref="KA83:KA84" si="79">IF(JZ83&gt;=1,IF(JZ79&lt;1,"need to purchase associated inf CO","OK"),"OK")</f>
        <v>OK</v>
      </c>
      <c r="KH83">
        <f>COUNTIFS(twelve10[Unit],"HW*.Div79",twelve10[Select],1)</f>
        <v>1</v>
      </c>
      <c r="KI83" t="str">
        <f t="shared" ref="KI83:KI84" si="80">IF(KH83&gt;=1,IF(KH79&lt;1,"need to purchase associated inf CO","OK"),"OK")</f>
        <v>OK</v>
      </c>
      <c r="KP83">
        <f>COUNTIFS(thirteen11[Unit],"HW*.Div79",thirteen11[Select],1)</f>
        <v>1</v>
      </c>
      <c r="KQ83" t="str">
        <f t="shared" ref="KQ83:KQ84" si="81">IF(KP83&gt;=1,IF(KP79&lt;1,"need to purchase associated inf CO","OK"),"OK")</f>
        <v>OK</v>
      </c>
    </row>
    <row r="84" spans="266:303" x14ac:dyDescent="0.25">
      <c r="JI84" t="s">
        <v>221</v>
      </c>
      <c r="JJ84">
        <f>COUNTIFS(Nine7[Unit],"HW*.Div14",Nine7[Select],1)</f>
        <v>1</v>
      </c>
      <c r="JK84" t="str">
        <f>IF(JJ84&gt;=1,IF(JJ80&lt;1,"need to purchase associated inf CO","OK"),"OK")</f>
        <v>need to purchase associated inf CO</v>
      </c>
      <c r="JR84">
        <f>COUNTIFS(JS8:JS47,"HW*.Div14",Ten_8[Select],1)</f>
        <v>0</v>
      </c>
      <c r="JS84" t="str">
        <f t="shared" si="78"/>
        <v>OK</v>
      </c>
      <c r="JZ84">
        <f>COUNTIFS(eleven9[Unit],"HW*.Div14",eleven9[Select],1)</f>
        <v>1</v>
      </c>
      <c r="KA84" t="str">
        <f t="shared" si="79"/>
        <v>need to purchase associated inf CO</v>
      </c>
      <c r="KH84">
        <f>COUNTIFS(twelve10[Unit],"HW*.Div14",twelve10[Select],1)</f>
        <v>0</v>
      </c>
      <c r="KI84" t="str">
        <f t="shared" si="80"/>
        <v>OK</v>
      </c>
      <c r="KP84">
        <f>COUNTIFS(thirteen11[Unit],"HW*.Div14",thirteen11[Select],1)</f>
        <v>0</v>
      </c>
      <c r="KQ84" t="str">
        <f t="shared" si="81"/>
        <v>OK</v>
      </c>
    </row>
    <row r="86" spans="266:303" x14ac:dyDescent="0.25">
      <c r="JF86" t="s">
        <v>150</v>
      </c>
      <c r="JK86" t="str">
        <f>IF(JH47&gt;0,"wrong date","OK")</f>
        <v>wrong date</v>
      </c>
      <c r="JS86" t="str">
        <f>IF(JP47&gt;0,"wrong date","OK")</f>
        <v>OK</v>
      </c>
      <c r="KA86" t="str">
        <f>IF(JX47&gt;0,"wrong date","OK")</f>
        <v>wrong date</v>
      </c>
      <c r="KI86" t="str">
        <f>IF(KF47&gt;0,"wrong date","OK")</f>
        <v>OK</v>
      </c>
      <c r="KQ86" t="str">
        <f>IF(KN47&gt;0,"wrong date","OK")</f>
        <v>wrong date</v>
      </c>
    </row>
    <row r="88" spans="266:303" x14ac:dyDescent="0.25">
      <c r="JF88" t="s">
        <v>230</v>
      </c>
    </row>
    <row r="89" spans="266:303" x14ac:dyDescent="0.25">
      <c r="JI89" t="s">
        <v>229</v>
      </c>
      <c r="JJ89">
        <f>COUNTIFS(Nine7[Unit],"*.Plat",Nine7[Select],1)</f>
        <v>0</v>
      </c>
      <c r="JK89" t="str">
        <f>IF(JJ89&lt;=1,"OK","ToomanyPlatoon")</f>
        <v>OK</v>
      </c>
      <c r="JR89">
        <f>COUNTIFS(Ten[Unit],"*.Plat",Ten[Select],1)</f>
        <v>0</v>
      </c>
      <c r="JS89" t="str">
        <f>IF(JR89&lt;=1,"OK","ToomanyPlatoon")</f>
        <v>OK</v>
      </c>
      <c r="JZ89">
        <f>COUNTIFS(eleven9[Unit],"*.Plat",eleven9[Select],1)</f>
        <v>1</v>
      </c>
      <c r="KA89" t="str">
        <f>IF(JZ89&lt;=1,"OK","ToomanyPlatoon")</f>
        <v>OK</v>
      </c>
      <c r="KH89">
        <f>COUNTIFS(twelve10[Unit],"*.Plat",twelve10[Select],1)</f>
        <v>0</v>
      </c>
      <c r="KI89" t="str">
        <f>IF(KH89&lt;=1,"OK","ToomanyPlatoon")</f>
        <v>OK</v>
      </c>
      <c r="KP89">
        <f>COUNTIFS(thirteen11[Unit],"*.Plat",thirteen11[Select],1)</f>
        <v>3</v>
      </c>
      <c r="KQ89" t="str">
        <f>IF(KP89&lt;=1,"OK","Too many Platoon")</f>
        <v>Too many Platoon</v>
      </c>
    </row>
  </sheetData>
  <conditionalFormatting sqref="AH9">
    <cfRule type="expression" dxfId="15" priority="15">
      <formula>$AI$9=0</formula>
    </cfRule>
    <cfRule type="expression" dxfId="14" priority="16">
      <formula>"if+$AG$9=0"</formula>
    </cfRule>
  </conditionalFormatting>
  <conditionalFormatting sqref="AH10:AH12">
    <cfRule type="expression" dxfId="13" priority="13">
      <formula>$AI$9=0</formula>
    </cfRule>
    <cfRule type="expression" dxfId="12" priority="14">
      <formula>"if+$AG$9=0"</formula>
    </cfRule>
  </conditionalFormatting>
  <conditionalFormatting sqref="AM9">
    <cfRule type="expression" dxfId="11" priority="11">
      <formula>$AI$9=0</formula>
    </cfRule>
    <cfRule type="expression" dxfId="10" priority="12">
      <formula>"if+$AG$9=0"</formula>
    </cfRule>
  </conditionalFormatting>
  <conditionalFormatting sqref="AM10:AM12">
    <cfRule type="expression" dxfId="9" priority="9">
      <formula>$AI$9=0</formula>
    </cfRule>
    <cfRule type="expression" dxfId="8" priority="10">
      <formula>"if+$AG$9=0"</formula>
    </cfRule>
  </conditionalFormatting>
  <conditionalFormatting sqref="AR9">
    <cfRule type="expression" dxfId="7" priority="7">
      <formula>$AI$9=0</formula>
    </cfRule>
    <cfRule type="expression" dxfId="6" priority="8">
      <formula>"if+$AG$9=0"</formula>
    </cfRule>
  </conditionalFormatting>
  <conditionalFormatting sqref="AR10:AR12">
    <cfRule type="expression" dxfId="5" priority="5">
      <formula>$AI$9=0</formula>
    </cfRule>
    <cfRule type="expression" dxfId="4" priority="6">
      <formula>"if+$AG$9=0"</formula>
    </cfRule>
  </conditionalFormatting>
  <conditionalFormatting sqref="AW9">
    <cfRule type="expression" dxfId="3" priority="3">
      <formula>$AI$9=0</formula>
    </cfRule>
    <cfRule type="expression" dxfId="2" priority="4">
      <formula>"if+$AG$9=0"</formula>
    </cfRule>
  </conditionalFormatting>
  <conditionalFormatting sqref="AW10:AW12">
    <cfRule type="expression" dxfId="1" priority="1">
      <formula>$AI$9=0</formula>
    </cfRule>
    <cfRule type="expression" dxfId="0" priority="2">
      <formula>"if+$AG$9=0"</formula>
    </cfRule>
  </conditionalFormatting>
  <pageMargins left="0.7" right="0.7" top="0.75" bottom="0.75" header="0.3" footer="0.3"/>
  <pageSetup orientation="portrait" r:id="rId1"/>
  <drawing r:id="rId2"/>
  <legacyDrawing r:id="rId3"/>
  <tableParts count="5">
    <tablePart r:id="rId4"/>
    <tablePart r:id="rId5"/>
    <tablePart r:id="rId6"/>
    <tablePart r:id="rId7"/>
    <tablePart r:id="rId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
  <sheetViews>
    <sheetView workbookViewId="0">
      <selection activeCell="F26" sqref="F26"/>
    </sheetView>
  </sheetViews>
  <sheetFormatPr defaultRowHeight="15" x14ac:dyDescent="0.25"/>
  <sheetData>
    <row r="2" spans="2:2" x14ac:dyDescent="0.25">
      <c r="B2" t="s">
        <v>255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19"/>
  <sheetViews>
    <sheetView workbookViewId="0">
      <selection activeCell="B20" sqref="B20"/>
    </sheetView>
  </sheetViews>
  <sheetFormatPr defaultRowHeight="15" x14ac:dyDescent="0.25"/>
  <sheetData>
    <row r="3" spans="2:2" x14ac:dyDescent="0.25">
      <c r="B3" t="s">
        <v>256</v>
      </c>
    </row>
    <row r="4" spans="2:2" x14ac:dyDescent="0.25">
      <c r="B4" t="s">
        <v>248</v>
      </c>
    </row>
    <row r="7" spans="2:2" x14ac:dyDescent="0.25">
      <c r="B7" t="s">
        <v>249</v>
      </c>
    </row>
    <row r="8" spans="2:2" x14ac:dyDescent="0.25">
      <c r="B8" t="s">
        <v>257</v>
      </c>
    </row>
    <row r="9" spans="2:2" x14ac:dyDescent="0.25">
      <c r="B9" t="s">
        <v>250</v>
      </c>
    </row>
    <row r="10" spans="2:2" x14ac:dyDescent="0.25">
      <c r="B10" t="s">
        <v>251</v>
      </c>
    </row>
    <row r="11" spans="2:2" x14ac:dyDescent="0.25">
      <c r="B11" t="s">
        <v>253</v>
      </c>
    </row>
    <row r="12" spans="2:2" x14ac:dyDescent="0.25">
      <c r="B12" t="s">
        <v>252</v>
      </c>
    </row>
    <row r="14" spans="2:2" x14ac:dyDescent="0.25">
      <c r="B14" t="s">
        <v>254</v>
      </c>
    </row>
    <row r="16" spans="2:2" x14ac:dyDescent="0.25">
      <c r="B16" t="s">
        <v>258</v>
      </c>
    </row>
    <row r="19" spans="2:2" x14ac:dyDescent="0.25">
      <c r="B19" t="s">
        <v>259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german_roster</vt:lpstr>
      <vt:lpstr>US_roster</vt:lpstr>
      <vt:lpstr>improvements</vt:lpstr>
      <vt:lpstr>instructions</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Stan Jackson</dc:creator>
  <cp:lastModifiedBy>Stan Jackson</cp:lastModifiedBy>
  <dcterms:created xsi:type="dcterms:W3CDTF">2025-11-28T18:58:52Z</dcterms:created>
  <dcterms:modified xsi:type="dcterms:W3CDTF">2026-01-08T17:15:26Z</dcterms:modified>
</cp:coreProperties>
</file>